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eana\Excel\new\"/>
    </mc:Choice>
  </mc:AlternateContent>
  <xr:revisionPtr revIDLastSave="0" documentId="13_ncr:1_{0A604A7C-994B-45AA-BB7F-F828F235C2E4}" xr6:coauthVersionLast="47" xr6:coauthVersionMax="47" xr10:uidLastSave="{00000000-0000-0000-0000-000000000000}"/>
  <bookViews>
    <workbookView xWindow="-120" yWindow="-120" windowWidth="20730" windowHeight="11310" xr2:uid="{1BD35F02-9D14-4AD3-A76C-2A495945D6E5}"/>
  </bookViews>
  <sheets>
    <sheet name="TABLE" sheetId="11" r:id="rId1"/>
    <sheet name="COMPUTATION" sheetId="19" state="hidden" r:id="rId2"/>
    <sheet name="PRICELIST" sheetId="18" r:id="rId3"/>
    <sheet name="PAGIBIG STD" sheetId="5" state="hidden" r:id="rId4"/>
    <sheet name="PAGIBIG MA STD" sheetId="6" state="hidden" r:id="rId5"/>
    <sheet name="PAGIBIG LOTONLY" sheetId="14" state="hidden" r:id="rId6"/>
    <sheet name="PAGIBIG MA LOT" sheetId="15" state="hidden" r:id="rId7"/>
    <sheet name="BLOCK" sheetId="10" state="hidden" r:id="rId8"/>
    <sheet name="BANK STD" sheetId="1" state="hidden" r:id="rId9"/>
    <sheet name="BANK MA STD" sheetId="2" state="hidden" r:id="rId10"/>
    <sheet name="BANK BARE" sheetId="3" state="hidden" r:id="rId11"/>
    <sheet name="BANK MA BARE" sheetId="4" state="hidden" r:id="rId12"/>
    <sheet name="BANKLOTONLY" sheetId="16" state="hidden" r:id="rId13"/>
    <sheet name="BANK LOT ONLY MA" sheetId="13" state="hidden" r:id="rId14"/>
    <sheet name="PAGIBIG BARE" sheetId="7" state="hidden" r:id="rId15"/>
    <sheet name="PAGIBIG MA BARE" sheetId="9" state="hidden" r:id="rId16"/>
  </sheets>
  <definedNames>
    <definedName name="BLOC_8_B">BLOCK!$I$16:$I$35</definedName>
    <definedName name="BLOCK_1_A">BLOCK!$A$16:$A$26</definedName>
    <definedName name="BLOCK_10_A">BLOCK!$B$16:$B$29</definedName>
    <definedName name="BLOCK_11_C">BLOCK!$K$16:$K$22</definedName>
    <definedName name="BLOCK_11_D">BLOCK!$U$16:$U$23</definedName>
    <definedName name="BLOCK_12_C">BLOCK!$L$16:$L$19</definedName>
    <definedName name="BLOCK_12_D">BLOCK!$V$16:$V$19</definedName>
    <definedName name="BLOCK_13_A">BLOCK!$C$16:$C$28</definedName>
    <definedName name="BLOCK_13_C">BLOCK!$M$16:$M$20</definedName>
    <definedName name="BLOCK_13_D">BLOCK!$W$16:$W$21</definedName>
    <definedName name="BLOCK_14_A">BLOCK!$D$16</definedName>
    <definedName name="BLOCK_14_C">BLOCK!$N$16:$N$18</definedName>
    <definedName name="BLOCK_14_D">BLOCK!$X$16:$X$20</definedName>
    <definedName name="BLOCK_15_A">BLOCK!$E$16:$E$20</definedName>
    <definedName name="BLOCK_16_C">BLOCK!$O$16:$O$25</definedName>
    <definedName name="BLOCK_16_D">BLOCK!$Y$16:$Y$24</definedName>
    <definedName name="BLOCK_17_C">BLOCK!$P$16:$P$19</definedName>
    <definedName name="BLOCK_17_D">BLOCK!$Z$16:$Z$21</definedName>
    <definedName name="BLOCK_18_C">BLOCK!$Q$16:$Q$23</definedName>
    <definedName name="BLOCK_18_D">BLOCK!$AA$16:$AA$23</definedName>
    <definedName name="BLOCK_19_C">BLOCK!$R$16:$R$19</definedName>
    <definedName name="BLOCK_19_D">BLOCK!$AB$16:$AB$21</definedName>
    <definedName name="BLOCK_20_C">BLOCK!$S$16:$S$19</definedName>
    <definedName name="BLOCK_20_D">BLOCK!$AC$16:$AC$19</definedName>
    <definedName name="BLOCK_21_C">BLOCK!$T$16:$T$18</definedName>
    <definedName name="BLOCK_21_D">BLOCK!$AD$16:$AD$18</definedName>
    <definedName name="BLOCK_3_B">BLOCK!$F$16</definedName>
    <definedName name="BLOCK_5_B">BLOCK!$G$16:$G$37</definedName>
    <definedName name="BLOCK_6_B">BLOCK!$H$16:$H$17</definedName>
    <definedName name="BLOCK_8_B">BLOCK!$I$16:$I$35</definedName>
    <definedName name="BLOCK_9_B">BLOCK!$J$16:$J$31</definedName>
    <definedName name="CHIARA">BLOCK!$C$2:$C$11</definedName>
    <definedName name="LOT_ONLY">BLOCK!$A$2:$A$6</definedName>
    <definedName name="SIENA">BLOCK!$D$2:$D$11</definedName>
    <definedName name="SOFIA">BLOCK!$B$2:$B$4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1" l="1"/>
  <c r="K33" i="11"/>
  <c r="K32" i="11"/>
  <c r="K31" i="11"/>
  <c r="K30" i="11"/>
  <c r="K29" i="11"/>
  <c r="K27" i="11"/>
  <c r="K26" i="11"/>
  <c r="K25" i="11"/>
  <c r="K24" i="11"/>
  <c r="K23" i="11"/>
  <c r="K21" i="11"/>
  <c r="K20" i="11"/>
  <c r="K19" i="11"/>
  <c r="K17" i="11"/>
  <c r="K16" i="11"/>
  <c r="K15" i="11"/>
  <c r="K14" i="11"/>
  <c r="K13" i="11"/>
  <c r="K12" i="11"/>
  <c r="J12" i="11"/>
  <c r="H12" i="11"/>
  <c r="G12" i="11"/>
  <c r="E33" i="11"/>
  <c r="E32" i="11"/>
  <c r="E31" i="11"/>
  <c r="E30" i="11"/>
  <c r="E29" i="11"/>
  <c r="E27" i="11"/>
  <c r="E26" i="11"/>
  <c r="E25" i="11"/>
  <c r="E24" i="11"/>
  <c r="E23" i="11"/>
  <c r="E21" i="11"/>
  <c r="E20" i="11"/>
  <c r="E19" i="11"/>
  <c r="E18" i="11"/>
  <c r="E17" i="11"/>
  <c r="E16" i="11"/>
  <c r="E15" i="11"/>
  <c r="E14" i="11"/>
  <c r="E13" i="11"/>
  <c r="E12" i="11"/>
  <c r="D33" i="11"/>
  <c r="D32" i="11"/>
  <c r="D31" i="11"/>
  <c r="D30" i="11"/>
  <c r="D29" i="11"/>
  <c r="D27" i="11"/>
  <c r="D26" i="11"/>
  <c r="D25" i="11"/>
  <c r="D24" i="11"/>
  <c r="D23" i="11"/>
  <c r="D21" i="11"/>
  <c r="D20" i="11"/>
  <c r="D12" i="11"/>
  <c r="B76" i="19"/>
  <c r="B54" i="19"/>
  <c r="J21" i="11" s="1"/>
  <c r="C32" i="19"/>
  <c r="H21" i="11" s="1"/>
  <c r="B32" i="19"/>
  <c r="G21" i="11" s="1"/>
  <c r="C10" i="19"/>
  <c r="B10" i="19"/>
  <c r="B75" i="19"/>
  <c r="B53" i="19"/>
  <c r="J20" i="11" s="1"/>
  <c r="C31" i="19"/>
  <c r="H20" i="11" s="1"/>
  <c r="B31" i="19"/>
  <c r="G20" i="11" s="1"/>
  <c r="C9" i="19"/>
  <c r="B9" i="19"/>
  <c r="B74" i="19"/>
  <c r="B52" i="19"/>
  <c r="J19" i="11" s="1"/>
  <c r="C30" i="19"/>
  <c r="H19" i="11" s="1"/>
  <c r="B30" i="19"/>
  <c r="G19" i="11" s="1"/>
  <c r="C8" i="19"/>
  <c r="B8" i="19"/>
  <c r="D19" i="11" s="1"/>
  <c r="B73" i="19"/>
  <c r="B51" i="19"/>
  <c r="J18" i="11" s="1"/>
  <c r="C29" i="19"/>
  <c r="H18" i="11" s="1"/>
  <c r="B29" i="19"/>
  <c r="G18" i="11" s="1"/>
  <c r="C7" i="19"/>
  <c r="B7" i="19"/>
  <c r="D18" i="11" s="1"/>
  <c r="B72" i="19"/>
  <c r="B88" i="19" s="1"/>
  <c r="B50" i="19"/>
  <c r="B66" i="19" s="1"/>
  <c r="J33" i="11" s="1"/>
  <c r="C28" i="19"/>
  <c r="C42" i="19" s="1"/>
  <c r="H31" i="11" s="1"/>
  <c r="B28" i="19"/>
  <c r="B43" i="19" s="1"/>
  <c r="G32" i="11" s="1"/>
  <c r="C6" i="19"/>
  <c r="C21" i="19" s="1"/>
  <c r="B6" i="19"/>
  <c r="B22" i="19" s="1"/>
  <c r="B71" i="19"/>
  <c r="B49" i="19"/>
  <c r="J16" i="11" s="1"/>
  <c r="C27" i="19"/>
  <c r="H16" i="11" s="1"/>
  <c r="B27" i="19"/>
  <c r="G16" i="11" s="1"/>
  <c r="C5" i="19"/>
  <c r="B5" i="19"/>
  <c r="D16" i="11" s="1"/>
  <c r="B70" i="19"/>
  <c r="B48" i="19"/>
  <c r="J15" i="11" s="1"/>
  <c r="C26" i="19"/>
  <c r="H15" i="11" s="1"/>
  <c r="B26" i="19"/>
  <c r="G15" i="11" s="1"/>
  <c r="C4" i="19"/>
  <c r="B4" i="19"/>
  <c r="D15" i="11" s="1"/>
  <c r="B69" i="19"/>
  <c r="B47" i="19"/>
  <c r="J14" i="11" s="1"/>
  <c r="C25" i="19"/>
  <c r="H14" i="11" s="1"/>
  <c r="B25" i="19"/>
  <c r="G14" i="11" s="1"/>
  <c r="C3" i="19"/>
  <c r="B3" i="19"/>
  <c r="D14" i="11" s="1"/>
  <c r="B68" i="19"/>
  <c r="B46" i="19"/>
  <c r="J13" i="11" s="1"/>
  <c r="C24" i="19"/>
  <c r="H13" i="11" s="1"/>
  <c r="B24" i="19"/>
  <c r="G13" i="11" s="1"/>
  <c r="C2" i="19"/>
  <c r="B2" i="19"/>
  <c r="D13" i="11" s="1"/>
  <c r="C10" i="11"/>
  <c r="C9" i="11"/>
  <c r="J17" i="11" l="1"/>
  <c r="G17" i="11"/>
  <c r="H17" i="11"/>
  <c r="D17" i="11"/>
  <c r="C34" i="19"/>
  <c r="H23" i="11" s="1"/>
  <c r="C13" i="19"/>
  <c r="B79" i="19"/>
  <c r="C36" i="19"/>
  <c r="H25" i="11" s="1"/>
  <c r="C15" i="19"/>
  <c r="B81" i="19"/>
  <c r="C38" i="19"/>
  <c r="H27" i="11" s="1"/>
  <c r="C18" i="19"/>
  <c r="B84" i="19"/>
  <c r="C41" i="19"/>
  <c r="H30" i="11" s="1"/>
  <c r="C20" i="19"/>
  <c r="B86" i="19"/>
  <c r="C43" i="19"/>
  <c r="H32" i="11" s="1"/>
  <c r="C22" i="19"/>
  <c r="B12" i="19"/>
  <c r="B56" i="19"/>
  <c r="J23" i="11" s="1"/>
  <c r="B35" i="19"/>
  <c r="G24" i="11" s="1"/>
  <c r="B14" i="19"/>
  <c r="B58" i="19"/>
  <c r="J25" i="11" s="1"/>
  <c r="B37" i="19"/>
  <c r="G26" i="11" s="1"/>
  <c r="B16" i="19"/>
  <c r="B60" i="19"/>
  <c r="J27" i="11" s="1"/>
  <c r="B40" i="19"/>
  <c r="G29" i="11" s="1"/>
  <c r="B19" i="19"/>
  <c r="B63" i="19"/>
  <c r="J30" i="11" s="1"/>
  <c r="B42" i="19"/>
  <c r="G31" i="11" s="1"/>
  <c r="B21" i="19"/>
  <c r="B65" i="19"/>
  <c r="J32" i="11" s="1"/>
  <c r="B44" i="19"/>
  <c r="G33" i="11" s="1"/>
  <c r="C44" i="19"/>
  <c r="H33" i="11" s="1"/>
  <c r="C12" i="19"/>
  <c r="B78" i="19"/>
  <c r="C35" i="19"/>
  <c r="H24" i="11" s="1"/>
  <c r="C14" i="19"/>
  <c r="B80" i="19"/>
  <c r="C37" i="19"/>
  <c r="H26" i="11" s="1"/>
  <c r="C16" i="19"/>
  <c r="B82" i="19"/>
  <c r="C40" i="19"/>
  <c r="H29" i="11" s="1"/>
  <c r="C19" i="19"/>
  <c r="B85" i="19"/>
  <c r="B87" i="19"/>
  <c r="B34" i="19"/>
  <c r="G23" i="11" s="1"/>
  <c r="B13" i="19"/>
  <c r="B57" i="19"/>
  <c r="J24" i="11" s="1"/>
  <c r="B36" i="19"/>
  <c r="G25" i="11" s="1"/>
  <c r="B15" i="19"/>
  <c r="B59" i="19"/>
  <c r="J26" i="11" s="1"/>
  <c r="B38" i="19"/>
  <c r="G27" i="11" s="1"/>
  <c r="B18" i="19"/>
  <c r="B62" i="19"/>
  <c r="J29" i="11" s="1"/>
  <c r="B41" i="19"/>
  <c r="G30" i="11" s="1"/>
  <c r="B20" i="19"/>
  <c r="B64" i="19"/>
  <c r="J31" i="11" s="1"/>
</calcChain>
</file>

<file path=xl/sharedStrings.xml><?xml version="1.0" encoding="utf-8"?>
<sst xmlns="http://schemas.openxmlformats.org/spreadsheetml/2006/main" count="3621" uniqueCount="449">
  <si>
    <t>BLOCK 1 LOT 4 A</t>
  </si>
  <si>
    <t>BLOCK 1 LOT 5 A</t>
  </si>
  <si>
    <t>BLOCK 1 LOT 6 A</t>
  </si>
  <si>
    <t>BLOCK 1 LOT 7 A</t>
  </si>
  <si>
    <t>BLOCK 1 LOT 10 A</t>
  </si>
  <si>
    <t>BLOCK 1 LOT 13 A</t>
  </si>
  <si>
    <t>BLOCK 1 LOT 18 A</t>
  </si>
  <si>
    <t>BLOCK 1 LOT 19 A</t>
  </si>
  <si>
    <t>BLOCK 1 LOT 20 A</t>
  </si>
  <si>
    <t>BLOCK 1 LOT 21 A</t>
  </si>
  <si>
    <t>BLOCK 1 LOT 22 A</t>
  </si>
  <si>
    <t>BLOCK 10 LOT 1 A</t>
  </si>
  <si>
    <t>BLOCK 10 LOT 2 A</t>
  </si>
  <si>
    <t>BLOCK 10 LOT 5 A</t>
  </si>
  <si>
    <t>BLOCK 10 LOT 6 A</t>
  </si>
  <si>
    <t>BLOCK 10 LOT 7 A</t>
  </si>
  <si>
    <t>BLOCK 10 LOT 8 A</t>
  </si>
  <si>
    <t>BLOCK 10 LOT 9 A</t>
  </si>
  <si>
    <t>BLOCK 10 LOT 10 A</t>
  </si>
  <si>
    <t>BLOCK 10 LOT 11 A</t>
  </si>
  <si>
    <t>BLOCK 10 LOT 12 A</t>
  </si>
  <si>
    <t>BLOCK 10 LOT 13 A</t>
  </si>
  <si>
    <t>BLOCK 10 LOT 14 A</t>
  </si>
  <si>
    <t>BLOCK 10 LOT 15 A</t>
  </si>
  <si>
    <t>BLOCK 10 LOT 16 A</t>
  </si>
  <si>
    <t>BLOCK 13 LOT 23 A</t>
  </si>
  <si>
    <t>BLOCK 13 LOT 24 A</t>
  </si>
  <si>
    <t>BLOCK 13 LOT 25 A</t>
  </si>
  <si>
    <t>BLOCK 13 LOT 26 A</t>
  </si>
  <si>
    <t>BLOCK 13 LOT 27 A</t>
  </si>
  <si>
    <t>BLOCK 13 LOT 28 A</t>
  </si>
  <si>
    <t>BLOCK 13 LOT 29 A</t>
  </si>
  <si>
    <t>BLOCK 13 LOT 30 A</t>
  </si>
  <si>
    <t>BLOCK 13 LOT 31 A</t>
  </si>
  <si>
    <t>BLOCK 13 LOT 32 A</t>
  </si>
  <si>
    <t>BLOCK 13 LOT 34 A</t>
  </si>
  <si>
    <t>BLOCK 13 LOT 35 A</t>
  </si>
  <si>
    <t>BLOCK 13 LOT 36 A</t>
  </si>
  <si>
    <t>BLOCK 14 LOT 6 A</t>
  </si>
  <si>
    <t>BLOCK 15 LOT 3 A</t>
  </si>
  <si>
    <t>BLOCK 15 LOT 7 A</t>
  </si>
  <si>
    <t>BLOCK 15 LOT 8 A</t>
  </si>
  <si>
    <t>BLOCK 15 LOT 9 A</t>
  </si>
  <si>
    <t>BLOCK 15 LOT 10 A</t>
  </si>
  <si>
    <t>BLOCK 5 LOT 10 B</t>
  </si>
  <si>
    <t>BLOCK 5 LOT 11 B</t>
  </si>
  <si>
    <t>BLOCK 5 LOT 12 B</t>
  </si>
  <si>
    <t>BLOCK 5 LOT 13 B</t>
  </si>
  <si>
    <t>BLOCK 5 LOT 14 B</t>
  </si>
  <si>
    <t>BLOCK 5 LOT 15 B</t>
  </si>
  <si>
    <t>BLOCK 5 LOT 17 B</t>
  </si>
  <si>
    <t>BLOCK 5 LOT 20 B</t>
  </si>
  <si>
    <t>BLOCK 5 LOT 21 B</t>
  </si>
  <si>
    <t>BLOCK 5 LOT 22 B</t>
  </si>
  <si>
    <t>BLOCK 5 LOT 23 B</t>
  </si>
  <si>
    <t>BLOCK 5 LOT 24 B</t>
  </si>
  <si>
    <t>BLOCK 5 LOT 25 B</t>
  </si>
  <si>
    <t>BLOCK 5 LOT 26 B</t>
  </si>
  <si>
    <t>BLOCK 5 LOT 27 B</t>
  </si>
  <si>
    <t>BLOCK 5 LOT 28 B</t>
  </si>
  <si>
    <t>BLOCK 5 LOT 29 B</t>
  </si>
  <si>
    <t>BLOCK 5 LOT 30 B</t>
  </si>
  <si>
    <t>BLOCK 5 LOT 31 B</t>
  </si>
  <si>
    <t>BLOCK 5 LOT 32 B</t>
  </si>
  <si>
    <t>BLOCK 5 LOT 33 B</t>
  </si>
  <si>
    <t>BLOCK 5 LOT 34 B</t>
  </si>
  <si>
    <t>BLOCK 6 LOT 6 B</t>
  </si>
  <si>
    <t>BLOCK 6 LOT 9 B</t>
  </si>
  <si>
    <t>BLOCK 8 LOT 2 B</t>
  </si>
  <si>
    <t>BLOCK 8 LOT 3 B</t>
  </si>
  <si>
    <t>BLOCK 8 LOT 4 B</t>
  </si>
  <si>
    <t>BLOCK 8 LOT 5 B</t>
  </si>
  <si>
    <t>BLOCK 8 LOT 6 B</t>
  </si>
  <si>
    <t>BLOCK 8 LOT 7 B</t>
  </si>
  <si>
    <t>BLOCK 8 LOT 8 B</t>
  </si>
  <si>
    <t>BLOCK 8 LOT 9 B</t>
  </si>
  <si>
    <t>BLOCK 8 LOT 10 B</t>
  </si>
  <si>
    <t>BLOCK 8 LOT 11 B</t>
  </si>
  <si>
    <t>BLOCK 8 LOT 12 B</t>
  </si>
  <si>
    <t>BLOCK 8 LOT 13 B</t>
  </si>
  <si>
    <t>BLOCK 8 LOT 14 B</t>
  </si>
  <si>
    <t>BLOCK 8 LOT 15 B</t>
  </si>
  <si>
    <t>BLOCK 8 LOT 16 B</t>
  </si>
  <si>
    <t>BLOCK 8 LOT 17 B</t>
  </si>
  <si>
    <t>BLOCK 8 LOT 18 B</t>
  </si>
  <si>
    <t>BLOCK 8 LOT 19 B</t>
  </si>
  <si>
    <t>BLOCK 8 LOT 20 B</t>
  </si>
  <si>
    <t>BLOCK 8 LOT 21 B</t>
  </si>
  <si>
    <t>BLOCK 9 LOT 2 B</t>
  </si>
  <si>
    <t>BLOCK 9 LOT 3 B</t>
  </si>
  <si>
    <t>BLOCK 9 LOT 4 B</t>
  </si>
  <si>
    <t>BLOCK 9 LOT 5 B</t>
  </si>
  <si>
    <t>BLOCK 9 LOT 6 B</t>
  </si>
  <si>
    <t>BLOCK 9 LOT 7 B</t>
  </si>
  <si>
    <t>BLOCK 9 LOT 8 B</t>
  </si>
  <si>
    <t>BLOCK 9 LOT 9 B</t>
  </si>
  <si>
    <t>BLOCK 9 LOT 10 B</t>
  </si>
  <si>
    <t>BLOCK 9 LOT 11 B</t>
  </si>
  <si>
    <t>BLOCK 9 LOT 12 B</t>
  </si>
  <si>
    <t>BLOCK 9 LOT 13 B</t>
  </si>
  <si>
    <t>BLOCK 9 LOT 14 B</t>
  </si>
  <si>
    <t>BLOCK 9 LOT 15 B</t>
  </si>
  <si>
    <t>BLOCK 9 LOT 16 B</t>
  </si>
  <si>
    <t>BLOCK 9 LOT 17 B</t>
  </si>
  <si>
    <t>BLOCK 11 LOT 6 C</t>
  </si>
  <si>
    <t>BLOCK 11 LOT 8 C</t>
  </si>
  <si>
    <t>BLOCK 11 LOT 10 C</t>
  </si>
  <si>
    <t>BLOCK 11 LOT 12 C</t>
  </si>
  <si>
    <t>BLOCK 11 LOT 14 C</t>
  </si>
  <si>
    <t>BLOCK 11 LOT 16 C</t>
  </si>
  <si>
    <t>BLOCK 11 LOT 18 C</t>
  </si>
  <si>
    <t>BLOCK 12 LOT 2 C</t>
  </si>
  <si>
    <t>BLOCK 12 LOT 8 C</t>
  </si>
  <si>
    <t>BLOCK 12 LOT 10 C</t>
  </si>
  <si>
    <t>BLOCK 12 LOT 12 C</t>
  </si>
  <si>
    <t>BLOCK 13 LOT 8 C</t>
  </si>
  <si>
    <t>BLOCK 13 LOT 10 C</t>
  </si>
  <si>
    <t>BLOCK 13 LOT 12 C</t>
  </si>
  <si>
    <t>BLOCK 13 LOT 14 C</t>
  </si>
  <si>
    <t>BLOCK 13 LOT 16 C</t>
  </si>
  <si>
    <t>BLOCK 14 LOT 18 C</t>
  </si>
  <si>
    <t>BLOCK 14 LOT 20 C</t>
  </si>
  <si>
    <t>BLOCK 14 LOT 22 C</t>
  </si>
  <si>
    <t>BLOCK 16 LOT 2 C</t>
  </si>
  <si>
    <t>BLOCK 16 LOT 4 C</t>
  </si>
  <si>
    <t>BLOCK 16 LOT 6 C</t>
  </si>
  <si>
    <t>BLOCK 16 LOT 8 C</t>
  </si>
  <si>
    <t>BLOCK 16 LOT 10 C</t>
  </si>
  <si>
    <t>BLOCK 16 LOT 14 C</t>
  </si>
  <si>
    <t>BLOCK 16 LOT 16 C</t>
  </si>
  <si>
    <t>BLOCK 16 LOT 18 C</t>
  </si>
  <si>
    <t>BLOCK 16 LOT 20 C</t>
  </si>
  <si>
    <t>BLOCK 16 LOT 22 C</t>
  </si>
  <si>
    <t>BLOCK 17 LOT 4 C</t>
  </si>
  <si>
    <t>BLOCK 17 LOT 10 C</t>
  </si>
  <si>
    <t>BLOCK 17 LOT 12 C</t>
  </si>
  <si>
    <t>BLOCK 17 LOT 16 C</t>
  </si>
  <si>
    <t>BLOCK 18 LOT 6 C</t>
  </si>
  <si>
    <t>BLOCK 18 LOT 8 C</t>
  </si>
  <si>
    <t>BLOCK 18 LOT 10 C</t>
  </si>
  <si>
    <t>BLOCK 18 LOT 12 C</t>
  </si>
  <si>
    <t>BLOCK 18 LOT 14 C</t>
  </si>
  <si>
    <t>BLOCK 18 LOT 16 C</t>
  </si>
  <si>
    <t>BLOCK 18 LOT 18 C</t>
  </si>
  <si>
    <t>BLOCK 18 LOT 20 C</t>
  </si>
  <si>
    <t>BLOCK 19 LOT 2 C</t>
  </si>
  <si>
    <t>BLOCK 19 LOT 4 C</t>
  </si>
  <si>
    <t>BLOCK 19 LOT 8 C</t>
  </si>
  <si>
    <t>BLOCK 19 LOT 10 C</t>
  </si>
  <si>
    <t>BLOCK 20 LOT 2 C</t>
  </si>
  <si>
    <t>BLOCK 20 LOT 4 C</t>
  </si>
  <si>
    <t>BLOCK 20 LOT 6 C</t>
  </si>
  <si>
    <t>BLOCK 20 LOT 8 C</t>
  </si>
  <si>
    <t>BLOCK 21 LOT 2 C</t>
  </si>
  <si>
    <t>BLOCK 21 LOT 4 C</t>
  </si>
  <si>
    <t>BLOCK 21 LOT 6 C</t>
  </si>
  <si>
    <t>BLOCK 11 LOT 3 D</t>
  </si>
  <si>
    <t>BLOCK 11 LOT 5 D</t>
  </si>
  <si>
    <t>BLOCK 11 LOT 7 D</t>
  </si>
  <si>
    <t>BLOCK 11 LOT 9 D</t>
  </si>
  <si>
    <t>BLOCK 11 LOT 11 D</t>
  </si>
  <si>
    <t>BLOCK 11 LOT 13 D</t>
  </si>
  <si>
    <t>BLOCK 11 LOT 15 D</t>
  </si>
  <si>
    <t>BLOCK 11 LOT 17 D</t>
  </si>
  <si>
    <t>BLOCK 12 LOT 3 D</t>
  </si>
  <si>
    <t>BLOCK 12 LOT 7 D</t>
  </si>
  <si>
    <t>BLOCK 12 LOT 11 D</t>
  </si>
  <si>
    <t>BLOCK 12 LOT 13 D</t>
  </si>
  <si>
    <t>BLOCK 13 LOT 7 D</t>
  </si>
  <si>
    <t>BLOCK 13 LOT 9 D</t>
  </si>
  <si>
    <t>BLOCK 13 LOT 11 D</t>
  </si>
  <si>
    <t>BLOCK 13 LOT 13 D</t>
  </si>
  <si>
    <t>BLOCK 13 LOT 15 D</t>
  </si>
  <si>
    <t>BLOCK 13 LOT 17 D</t>
  </si>
  <si>
    <t>BLOCK 14 LOT 17 D</t>
  </si>
  <si>
    <t>BLOCK 14 LOT 19 D</t>
  </si>
  <si>
    <t>BLOCK 14 LOT 21 D</t>
  </si>
  <si>
    <t>BLOCK 14 LOT 23 D</t>
  </si>
  <si>
    <t>BLOCK 14 LOT 27 D</t>
  </si>
  <si>
    <t>BLOCK 16 LOT 3  D</t>
  </si>
  <si>
    <t>BLOCK 16 LOT 5 D</t>
  </si>
  <si>
    <t>BLOCK 16 LOT 7 D</t>
  </si>
  <si>
    <t>BLOCK 16 LOT 9 D</t>
  </si>
  <si>
    <t>BLOCK 16 LOT 13 D</t>
  </si>
  <si>
    <t>BLOCK 16 LOT 15 D</t>
  </si>
  <si>
    <t>BLOCK 16 LOT 17 D</t>
  </si>
  <si>
    <t>BLOCK 16 LOT 19 D</t>
  </si>
  <si>
    <t>BLOCK 16 LOT 21 D</t>
  </si>
  <si>
    <t>BLOCK 17 LOT 3 D</t>
  </si>
  <si>
    <t>BLOCK 17 LOT 5 D</t>
  </si>
  <si>
    <t>BLOCK 17 LOT 11 D</t>
  </si>
  <si>
    <t>BLOCK 17 LOT 13 D</t>
  </si>
  <si>
    <t>BLOCK 17 LOT 15 D</t>
  </si>
  <si>
    <t>BLOCK 17 LOT 17 D</t>
  </si>
  <si>
    <t>BLOCK 18 LOT 7 D</t>
  </si>
  <si>
    <t>BLOCK 18 LOT 9 D</t>
  </si>
  <si>
    <t>BLOCK 18 LOT 11 D</t>
  </si>
  <si>
    <t>BLOCK 18 LOT 13 D</t>
  </si>
  <si>
    <t>BLOCK 18 LOT 15 D</t>
  </si>
  <si>
    <t>BLOCK 18 LOT 17 D</t>
  </si>
  <si>
    <t>BLOCK 18 LOT 19 D</t>
  </si>
  <si>
    <t>BLOCK 18 LOT 21 D</t>
  </si>
  <si>
    <t>BLOCK 19 LOT 1 D</t>
  </si>
  <si>
    <t>BLOCK 19 LOT 3 D</t>
  </si>
  <si>
    <t>BLOCK 19 LOT 5 D</t>
  </si>
  <si>
    <t>BLOCK 19 LOT 7 D</t>
  </si>
  <si>
    <t>BLOCK 19 LOT 9 D</t>
  </si>
  <si>
    <t>BLOCK 19 LOT 11 D</t>
  </si>
  <si>
    <t>BLOCK 20 LOT 1 D</t>
  </si>
  <si>
    <t>BLOCK 20 LOT 3 D</t>
  </si>
  <si>
    <t>BLOCK 20 LOT 5 D</t>
  </si>
  <si>
    <t>BLOCK 20 LOT 7 D</t>
  </si>
  <si>
    <t>BLOCK 21 LOT 1 D</t>
  </si>
  <si>
    <t>BLOCK 21 LOT 3 D</t>
  </si>
  <si>
    <t>BLOCK 21 LOT 5 D</t>
  </si>
  <si>
    <t>SOFIA</t>
  </si>
  <si>
    <t>CHIARA</t>
  </si>
  <si>
    <t>SIENA</t>
  </si>
  <si>
    <t>BLOCK AND LOT</t>
  </si>
  <si>
    <t>LA</t>
  </si>
  <si>
    <t>HA</t>
  </si>
  <si>
    <t>TSP</t>
  </si>
  <si>
    <t>IC/IE</t>
  </si>
  <si>
    <t>MF/VAT</t>
  </si>
  <si>
    <t>TCP</t>
  </si>
  <si>
    <t>BALANCE</t>
  </si>
  <si>
    <t>RF</t>
  </si>
  <si>
    <t>DP</t>
  </si>
  <si>
    <t>NET DP</t>
  </si>
  <si>
    <t>MDP(24/12mos)</t>
  </si>
  <si>
    <t>10</t>
  </si>
  <si>
    <t>15</t>
  </si>
  <si>
    <t>20</t>
  </si>
  <si>
    <t>25</t>
  </si>
  <si>
    <t>30</t>
  </si>
  <si>
    <t>GMI 10</t>
  </si>
  <si>
    <t>GMI 15</t>
  </si>
  <si>
    <t>GMI 20</t>
  </si>
  <si>
    <t>GMI 25</t>
  </si>
  <si>
    <t>GMI 30</t>
  </si>
  <si>
    <t>MDP(24mos)</t>
  </si>
  <si>
    <t>MDP 24mos</t>
  </si>
  <si>
    <t>LOT_ONLY</t>
  </si>
  <si>
    <t>HOUSE MODEL:</t>
  </si>
  <si>
    <t>BLOCK:</t>
  </si>
  <si>
    <t>BLOCK AND LOT:</t>
  </si>
  <si>
    <t>BLOCK_1_A</t>
  </si>
  <si>
    <t>BLOCK_10_A</t>
  </si>
  <si>
    <t>BLOCK_13_A</t>
  </si>
  <si>
    <t>BLOCK_14_A</t>
  </si>
  <si>
    <t>BLOCK_15_A</t>
  </si>
  <si>
    <t>BLOCK_5_B</t>
  </si>
  <si>
    <t>BLOCK_6_B</t>
  </si>
  <si>
    <t>BLOCK_8_B</t>
  </si>
  <si>
    <t>BLOCK_9_B</t>
  </si>
  <si>
    <t>BLOCK_11_C</t>
  </si>
  <si>
    <t>BLOCK_12_C</t>
  </si>
  <si>
    <t>BLOCK_13_C</t>
  </si>
  <si>
    <t>BLOCK_14_C</t>
  </si>
  <si>
    <t>BLOCK_16_C</t>
  </si>
  <si>
    <t>BLOCK_17_C</t>
  </si>
  <si>
    <t>BLOCK_18_C</t>
  </si>
  <si>
    <t>BLOCK_19_C</t>
  </si>
  <si>
    <t>BLOCK_20_C</t>
  </si>
  <si>
    <t>BLOCK_21_C</t>
  </si>
  <si>
    <t>BLOCK_11_D</t>
  </si>
  <si>
    <t>BLOCK_12_D</t>
  </si>
  <si>
    <t>BLOCK_13_D</t>
  </si>
  <si>
    <t>BLOCK_14_D</t>
  </si>
  <si>
    <t>BLOCK_16_D</t>
  </si>
  <si>
    <t>BLOCK_17_D</t>
  </si>
  <si>
    <t>BLOCK_18_D</t>
  </si>
  <si>
    <t>BLOCK_19_D</t>
  </si>
  <si>
    <t>BLOCK_20_D</t>
  </si>
  <si>
    <t>BLOCK_21_D</t>
  </si>
  <si>
    <t>LOT AREA:</t>
  </si>
  <si>
    <t>HOUSE AREA:</t>
  </si>
  <si>
    <t>96sqm</t>
  </si>
  <si>
    <t>85sqm</t>
  </si>
  <si>
    <t>80sqm</t>
  </si>
  <si>
    <t>100sqm</t>
  </si>
  <si>
    <t>72sqm</t>
  </si>
  <si>
    <t>78sqm</t>
  </si>
  <si>
    <t>74sqm</t>
  </si>
  <si>
    <t>75sqm</t>
  </si>
  <si>
    <t>90sqm</t>
  </si>
  <si>
    <t>98sqm</t>
  </si>
  <si>
    <t>109sqm</t>
  </si>
  <si>
    <t>84sqm</t>
  </si>
  <si>
    <t>108sqm</t>
  </si>
  <si>
    <t>102sqm</t>
  </si>
  <si>
    <t>113sqm</t>
  </si>
  <si>
    <t>89sqm</t>
  </si>
  <si>
    <t>105sqm</t>
  </si>
  <si>
    <t>92sqm</t>
  </si>
  <si>
    <t>NA</t>
  </si>
  <si>
    <t>30sqm</t>
  </si>
  <si>
    <t>38sqm</t>
  </si>
  <si>
    <t>NAME:</t>
  </si>
  <si>
    <t>DATE:</t>
  </si>
  <si>
    <t>PLEASE FILL UP ALL DROPDOWN LIST</t>
  </si>
  <si>
    <t>TOTAL SELLING PRICE</t>
  </si>
  <si>
    <t>TOTAL CONTRACT PRICE</t>
  </si>
  <si>
    <t>ESTIMATED LOANABLE AMOUNT</t>
  </si>
  <si>
    <t>EQUITY/DOWNPAYMENT</t>
  </si>
  <si>
    <t>LESS: RESERVATION FEE</t>
  </si>
  <si>
    <t>NET EQUITY/DOWNPAYMENT</t>
  </si>
  <si>
    <t>GROSS MONTHLY INCOME</t>
  </si>
  <si>
    <t>MOVE IN FEE or (VAT if lot only)</t>
  </si>
  <si>
    <t>ADD: IC or (IE if lot only)</t>
  </si>
  <si>
    <t>MONTHLY DP 24mos or (12mos if lot only)</t>
  </si>
  <si>
    <t>MONTHLY AMORTIZATION</t>
  </si>
  <si>
    <t>BANK STANDARD</t>
  </si>
  <si>
    <t>BANK BARE</t>
  </si>
  <si>
    <t>PAG IBIG STANDARD</t>
  </si>
  <si>
    <t>PAG IBIG BARE</t>
  </si>
  <si>
    <t>LOT ONLY(BANK)</t>
  </si>
  <si>
    <t>LOT ONLY(PAG IBIG)</t>
  </si>
  <si>
    <t>BLOCK_3_B</t>
  </si>
  <si>
    <t>BLOCK 3 LOT 23 B</t>
  </si>
  <si>
    <t>PARADISIMO</t>
  </si>
  <si>
    <t xml:space="preserve">P3-PRICELIST </t>
  </si>
  <si>
    <t>PAG-IBIG FINANCING SCHEME</t>
  </si>
  <si>
    <t xml:space="preserve">SOFIA MODEL - BARE TYPE </t>
  </si>
  <si>
    <t>Blk</t>
  </si>
  <si>
    <t>Lot</t>
  </si>
  <si>
    <t>Estimated      LOANABLE AMOUNT</t>
  </si>
  <si>
    <t>Total Equity
Net of RF</t>
  </si>
  <si>
    <t>MONTHLY EQUITY</t>
  </si>
  <si>
    <t>Estimated MA</t>
  </si>
  <si>
    <t>Required GMI 25 YRS</t>
  </si>
  <si>
    <t>LO</t>
  </si>
  <si>
    <t xml:space="preserve">REGULAR 6.25% </t>
  </si>
  <si>
    <t>24 MONTHS</t>
  </si>
  <si>
    <t>15 yrs</t>
  </si>
  <si>
    <t>25 yrs</t>
  </si>
  <si>
    <t>SOFIA MODEL - 30 sq.m.</t>
  </si>
  <si>
    <t>9-15/17/20-34</t>
  </si>
  <si>
    <t>IL</t>
  </si>
  <si>
    <t xml:space="preserve"> 6 &amp; 9</t>
  </si>
  <si>
    <t xml:space="preserve"> 2 - 19</t>
  </si>
  <si>
    <t xml:space="preserve"> 2 -17</t>
  </si>
  <si>
    <t>Disclaimer Notes:</t>
  </si>
  <si>
    <t>1. Reservation Fee - P10,000.00</t>
  </si>
  <si>
    <t>2. TCP is inclusive of Incidental Expenses and Move-in fee</t>
  </si>
  <si>
    <t>3. Reservation fee is NON-REFUNDABLE and NON-TRANSFERRABLE</t>
  </si>
  <si>
    <t>4. Estimated Loan Amount (ELA) may vary base on PAG-IBIG LOAN EVALUATION</t>
  </si>
  <si>
    <t>5. Monthly Amortization (MA) is subject to additional MRI &amp; Fire Insurance Premium</t>
  </si>
  <si>
    <t>6. Estimated MA may vary base on the prevailing rate on the date of the LOAN TAKE OUT DATE</t>
  </si>
  <si>
    <t>7. QPDC reserves the right to correct typographical error if any</t>
  </si>
  <si>
    <t>8. Price adjustment may vary on final lot area</t>
  </si>
  <si>
    <t>9. Please make check payable to:</t>
  </si>
  <si>
    <t>QUEENSTOWN PROPERTY DEV'T. CORP.</t>
  </si>
  <si>
    <t>10. Prices are subject to change without prior notice.</t>
  </si>
  <si>
    <t xml:space="preserve">                                                      PAG-IBIG FINANCING SCHEME - SOFIA MODEL BARE TYPE(IOM NO. P22-006)</t>
  </si>
  <si>
    <t xml:space="preserve"> 21 </t>
  </si>
  <si>
    <t>BANK FINANCING SCHEME</t>
  </si>
  <si>
    <t>Estimated      LOANABLE AMOUNT 80%</t>
  </si>
  <si>
    <t>Required GMI 20 YRS</t>
  </si>
  <si>
    <t>20 yrs</t>
  </si>
  <si>
    <t>4. Estimated Loan Amount (ELA) may vary base on BANK LOAN EVALUATION</t>
  </si>
  <si>
    <t xml:space="preserve">                                                      BANK FINANCING SCHEME - SOFIA MODEL BARE TYPE (IOM NO. P22-006)</t>
  </si>
  <si>
    <t>SOFIA MODEL - STANDARD TYPE</t>
  </si>
  <si>
    <t>3. Reservation fee is NON-RFEFUNDABLE and NON-TRANSFERRABLE</t>
  </si>
  <si>
    <t xml:space="preserve">                                                      PAG-IBIG FINANCING SCHEME - SOFIA MODEL STANDARD TYPE (IOM NO. P22-006)</t>
  </si>
  <si>
    <t xml:space="preserve"> 6  &amp; 9</t>
  </si>
  <si>
    <t>3. Reservation fee is non-refundable and non-transferrable</t>
  </si>
  <si>
    <t xml:space="preserve">                                                      BANK FINANCING SCHEME - SOFIA MODEL STANDARD TYPE (IOM NO. P22-006)</t>
  </si>
  <si>
    <t xml:space="preserve">P3 - PRICELIST </t>
  </si>
  <si>
    <t xml:space="preserve"> </t>
  </si>
  <si>
    <t>CHIARA/SIENA MODEL - BARE TYPE</t>
  </si>
  <si>
    <t>Estimated     LOANABLE AMOUNT</t>
  </si>
  <si>
    <t>MODEL</t>
  </si>
  <si>
    <t xml:space="preserve">  CHIARA / SIENA  MODEL  38  sq.m.</t>
  </si>
  <si>
    <t>3'5'7'9'11'13' 15'17</t>
  </si>
  <si>
    <t>MRL</t>
  </si>
  <si>
    <t>6'8'10'12'14'  '16'18</t>
  </si>
  <si>
    <t xml:space="preserve">2 </t>
  </si>
  <si>
    <t>3 &amp; 13</t>
  </si>
  <si>
    <t>8'10'12</t>
  </si>
  <si>
    <t>7 &amp; 11</t>
  </si>
  <si>
    <t>'7'9'11'13'15 '17</t>
  </si>
  <si>
    <t>8'10'12'14' 16</t>
  </si>
  <si>
    <t>17'19'21' 23'25'27</t>
  </si>
  <si>
    <t>18'20'22</t>
  </si>
  <si>
    <t>2 &amp; 10</t>
  </si>
  <si>
    <t>4'6'8</t>
  </si>
  <si>
    <t>3'5'7'9</t>
  </si>
  <si>
    <t>13'15'17' 19'21</t>
  </si>
  <si>
    <t>14'16'18'20</t>
  </si>
  <si>
    <t>22</t>
  </si>
  <si>
    <t>CL</t>
  </si>
  <si>
    <t>4 &amp; 6</t>
  </si>
  <si>
    <t xml:space="preserve">5 </t>
  </si>
  <si>
    <t>10'12'14'16</t>
  </si>
  <si>
    <t>11'13'15'17</t>
  </si>
  <si>
    <t>6'8'10'14' 16'18'20</t>
  </si>
  <si>
    <t>7'9'13'15' 17'19'21</t>
  </si>
  <si>
    <t>12</t>
  </si>
  <si>
    <t>MRC</t>
  </si>
  <si>
    <t>11</t>
  </si>
  <si>
    <t xml:space="preserve">3 </t>
  </si>
  <si>
    <t>4'8'10</t>
  </si>
  <si>
    <t>5'9'11</t>
  </si>
  <si>
    <t>ELOS</t>
  </si>
  <si>
    <t>2'4'6</t>
  </si>
  <si>
    <t>OS</t>
  </si>
  <si>
    <t>3'5'7</t>
  </si>
  <si>
    <t>MRCOS</t>
  </si>
  <si>
    <t xml:space="preserve"> 2 &amp; 4</t>
  </si>
  <si>
    <t>3 &amp; 5</t>
  </si>
  <si>
    <t>1. Reservation For:</t>
  </si>
  <si>
    <t>Siena &amp; Chiara Model - P 15,000.00</t>
  </si>
  <si>
    <t>4. Estimated Loan Amount (ELA) may vary base on HDMF LOAN EVALUATION</t>
  </si>
  <si>
    <t xml:space="preserve">                                                    PAG-IBIG FINANCING SCHEME  - CHIARA/SIENA MODEL BARE TYPE (IOM NO. P22-006)</t>
  </si>
  <si>
    <t>CHIARA/SIENA MODEL - STANDARD TYPE</t>
  </si>
  <si>
    <t>17'19'21' 23'27</t>
  </si>
  <si>
    <t xml:space="preserve">                                                    PAG-IBIG FINANCING SCHEME  - CHIARA/SIENA MODEL STANDARD TYPE (IOM NO. P22-006)</t>
  </si>
  <si>
    <t>Estimated     LOANABLE AMOUNT  80%</t>
  </si>
  <si>
    <t xml:space="preserve">                                                    BANK FINANCING SCHEME  - CHIARA/SIENA MODEL STANDARD TYPE (IOM NO. P22-006)</t>
  </si>
  <si>
    <t>2</t>
  </si>
  <si>
    <t xml:space="preserve">                                                    BANK FINANCING SCHEME  - CHIARA/SIENA MODEL BARE TYPE (IOM NO. P22-006)</t>
  </si>
  <si>
    <t xml:space="preserve">P2 - PRICELIST </t>
  </si>
  <si>
    <t>LOT ONLY</t>
  </si>
  <si>
    <t>12 MONTHS</t>
  </si>
  <si>
    <t>2-7/10-13/18-22</t>
  </si>
  <si>
    <t>PL</t>
  </si>
  <si>
    <t>2/5-18</t>
  </si>
  <si>
    <t>23-32/34-36</t>
  </si>
  <si>
    <t>4-7/10-12</t>
  </si>
  <si>
    <t>1</t>
  </si>
  <si>
    <t>ICL</t>
  </si>
  <si>
    <t>3-4/7-10</t>
  </si>
  <si>
    <t>1. Reservation  - P10,000.00</t>
  </si>
  <si>
    <t xml:space="preserve">2. TCP is inclusive of VAT &amp;  Incidental Expenses </t>
  </si>
  <si>
    <t xml:space="preserve">                                                    BANK FINANCING SCHEME  - LOT ONLY</t>
  </si>
  <si>
    <t xml:space="preserve">Estimated     LOANABLE AMOUNT  </t>
  </si>
  <si>
    <t xml:space="preserve">                                                     PAG-IBIG FINANCING SCHEME  - LOT ONLY</t>
  </si>
  <si>
    <t>12&amp;15 / 20-33</t>
  </si>
  <si>
    <t xml:space="preserve"> 3-10 / - 12-21</t>
  </si>
  <si>
    <t xml:space="preserve"> 3 -17</t>
  </si>
  <si>
    <t>TERMS OF PAYMENT:</t>
  </si>
  <si>
    <t>BANK</t>
  </si>
  <si>
    <t>PAG-IBIG</t>
  </si>
  <si>
    <t>LOT-ONLY-BANK</t>
  </si>
  <si>
    <t>LOT-ONLY-PAGIBIG</t>
  </si>
  <si>
    <t>TYPE DOWN DATE:</t>
  </si>
  <si>
    <t>TYPE DOWN NAME:</t>
  </si>
  <si>
    <t>DROPDOWN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</si>
</sst>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₱&quot;* #,##0.00_);_(&quot;₱&quot;* \(#,##0.00\);_(&quot;₱&quot;* &quot;-&quot;??_);_(@_)"/>
    <numFmt numFmtId="165" formatCode="_-[$₱-3409]* #,##0.00_-;\-[$₱-3409]* #,##0.00_-;_-[$₱-3409]* &quot;-&quot;??_-;_-@_-"/>
    <numFmt numFmtId="166" formatCode="mmm\ d&quot;, &quot;yyyy"/>
    <numFmt numFmtId="167" formatCode="_(* #,##0.00_);_(* \(#,##0.00\);_(* \-??_);_(@_)"/>
    <numFmt numFmtId="168" formatCode="#,###.00"/>
    <numFmt numFmtId="169" formatCode="#,##0.00\ ;&quot; (&quot;#,##0.00\);&quot; -&quot;#\ ;@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Eras Bold ITC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Berlin Sans FB Demi"/>
      <family val="2"/>
    </font>
    <font>
      <sz val="10"/>
      <name val="Berlin Sans FB Demi"/>
      <family val="2"/>
    </font>
    <font>
      <sz val="9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Berlin Sans FB Dem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89999084444715716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2">
    <xf numFmtId="0" fontId="0" fillId="0" borderId="0" xfId="0"/>
    <xf numFmtId="0" fontId="0" fillId="0" borderId="0" xfId="0" applyFill="1" applyBorder="1"/>
    <xf numFmtId="0" fontId="0" fillId="0" borderId="0" xfId="0" applyFont="1"/>
    <xf numFmtId="164" fontId="0" fillId="0" borderId="0" xfId="1" applyFont="1"/>
    <xf numFmtId="0" fontId="0" fillId="2" borderId="1" xfId="0" applyFont="1" applyFill="1" applyBorder="1"/>
    <xf numFmtId="0" fontId="0" fillId="0" borderId="1" xfId="0" applyFont="1" applyBorder="1"/>
    <xf numFmtId="164" fontId="3" fillId="0" borderId="0" xfId="1" applyFont="1"/>
    <xf numFmtId="164" fontId="3" fillId="0" borderId="0" xfId="1" applyFont="1" applyFill="1" applyBorder="1"/>
    <xf numFmtId="0" fontId="0" fillId="0" borderId="0" xfId="1" applyNumberFormat="1" applyFont="1"/>
    <xf numFmtId="164" fontId="0" fillId="0" borderId="0" xfId="0" applyNumberFormat="1"/>
    <xf numFmtId="164" fontId="0" fillId="0" borderId="0" xfId="1" applyNumberFormat="1" applyFont="1"/>
    <xf numFmtId="164" fontId="4" fillId="0" borderId="0" xfId="1" applyFont="1"/>
    <xf numFmtId="0" fontId="0" fillId="4" borderId="0" xfId="0" applyFill="1"/>
    <xf numFmtId="0" fontId="0" fillId="5" borderId="1" xfId="0" applyFill="1" applyBorder="1"/>
    <xf numFmtId="164" fontId="0" fillId="2" borderId="1" xfId="1" applyFont="1" applyFill="1" applyBorder="1"/>
    <xf numFmtId="164" fontId="0" fillId="0" borderId="1" xfId="1" applyFont="1" applyBorder="1"/>
    <xf numFmtId="0" fontId="0" fillId="5" borderId="1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164" fontId="2" fillId="3" borderId="2" xfId="1" applyNumberFormat="1" applyFont="1" applyFill="1" applyBorder="1"/>
    <xf numFmtId="0" fontId="2" fillId="3" borderId="3" xfId="0" applyFont="1" applyFill="1" applyBorder="1"/>
    <xf numFmtId="0" fontId="3" fillId="0" borderId="0" xfId="0" applyFont="1"/>
    <xf numFmtId="164" fontId="6" fillId="3" borderId="2" xfId="1" applyNumberFormat="1" applyFont="1" applyFill="1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0" fontId="6" fillId="3" borderId="2" xfId="0" applyFont="1" applyFill="1" applyBorder="1"/>
    <xf numFmtId="0" fontId="0" fillId="2" borderId="4" xfId="0" applyFill="1" applyBorder="1"/>
    <xf numFmtId="0" fontId="0" fillId="0" borderId="4" xfId="0" applyBorder="1"/>
    <xf numFmtId="0" fontId="7" fillId="2" borderId="4" xfId="0" applyFont="1" applyFill="1" applyBorder="1"/>
    <xf numFmtId="0" fontId="0" fillId="4" borderId="4" xfId="0" applyFill="1" applyBorder="1"/>
    <xf numFmtId="0" fontId="0" fillId="2" borderId="4" xfId="0" applyFont="1" applyFill="1" applyBorder="1"/>
    <xf numFmtId="0" fontId="0" fillId="0" borderId="4" xfId="0" applyFont="1" applyBorder="1"/>
    <xf numFmtId="0" fontId="0" fillId="5" borderId="4" xfId="0" applyFill="1" applyBorder="1"/>
    <xf numFmtId="0" fontId="7" fillId="5" borderId="4" xfId="0" applyFont="1" applyFill="1" applyBorder="1"/>
    <xf numFmtId="0" fontId="2" fillId="3" borderId="5" xfId="0" applyFont="1" applyFill="1" applyBorder="1"/>
    <xf numFmtId="0" fontId="0" fillId="2" borderId="5" xfId="0" applyFont="1" applyFill="1" applyBorder="1"/>
    <xf numFmtId="0" fontId="0" fillId="0" borderId="5" xfId="0" applyFont="1" applyBorder="1"/>
    <xf numFmtId="164" fontId="0" fillId="2" borderId="1" xfId="0" applyNumberFormat="1" applyFont="1" applyFill="1" applyBorder="1"/>
    <xf numFmtId="164" fontId="3" fillId="2" borderId="1" xfId="0" applyNumberFormat="1" applyFont="1" applyFill="1" applyBorder="1"/>
    <xf numFmtId="164" fontId="0" fillId="2" borderId="6" xfId="0" applyNumberFormat="1" applyFont="1" applyFill="1" applyBorder="1"/>
    <xf numFmtId="164" fontId="0" fillId="0" borderId="1" xfId="0" applyNumberFormat="1" applyFont="1" applyBorder="1"/>
    <xf numFmtId="164" fontId="3" fillId="0" borderId="1" xfId="0" applyNumberFormat="1" applyFont="1" applyBorder="1"/>
    <xf numFmtId="164" fontId="0" fillId="0" borderId="6" xfId="0" applyNumberFormat="1" applyFont="1" applyBorder="1"/>
    <xf numFmtId="0" fontId="0" fillId="5" borderId="12" xfId="0" applyFont="1" applyFill="1" applyBorder="1"/>
    <xf numFmtId="0" fontId="0" fillId="0" borderId="12" xfId="0" applyFont="1" applyBorder="1"/>
    <xf numFmtId="164" fontId="0" fillId="0" borderId="12" xfId="0" applyNumberFormat="1" applyFont="1" applyBorder="1"/>
    <xf numFmtId="164" fontId="3" fillId="0" borderId="12" xfId="0" applyNumberFormat="1" applyFont="1" applyBorder="1"/>
    <xf numFmtId="0" fontId="2" fillId="3" borderId="2" xfId="1" applyNumberFormat="1" applyFont="1" applyFill="1" applyBorder="1"/>
    <xf numFmtId="164" fontId="2" fillId="3" borderId="3" xfId="1" applyNumberFormat="1" applyFont="1" applyFill="1" applyBorder="1"/>
    <xf numFmtId="164" fontId="0" fillId="2" borderId="0" xfId="0" applyNumberFormat="1" applyFont="1" applyFill="1" applyBorder="1"/>
    <xf numFmtId="164" fontId="0" fillId="0" borderId="0" xfId="0" applyNumberFormat="1" applyFont="1" applyFill="1" applyBorder="1"/>
    <xf numFmtId="164" fontId="3" fillId="0" borderId="1" xfId="1" applyNumberFormat="1" applyFont="1" applyBorder="1"/>
    <xf numFmtId="0" fontId="0" fillId="0" borderId="12" xfId="0" applyFont="1" applyFill="1" applyBorder="1"/>
    <xf numFmtId="164" fontId="0" fillId="2" borderId="12" xfId="1" applyFont="1" applyFill="1" applyBorder="1"/>
    <xf numFmtId="164" fontId="0" fillId="2" borderId="12" xfId="1" applyNumberFormat="1" applyFont="1" applyFill="1" applyBorder="1"/>
    <xf numFmtId="0" fontId="10" fillId="0" borderId="4" xfId="0" applyFont="1" applyFill="1" applyBorder="1"/>
    <xf numFmtId="0" fontId="10" fillId="7" borderId="4" xfId="0" applyFont="1" applyFill="1" applyBorder="1"/>
    <xf numFmtId="0" fontId="10" fillId="4" borderId="4" xfId="0" applyFont="1" applyFill="1" applyBorder="1"/>
    <xf numFmtId="0" fontId="10" fillId="8" borderId="4" xfId="0" applyFont="1" applyFill="1" applyBorder="1"/>
    <xf numFmtId="0" fontId="10" fillId="9" borderId="4" xfId="0" applyFont="1" applyFill="1" applyBorder="1"/>
    <xf numFmtId="164" fontId="0" fillId="0" borderId="12" xfId="1" applyFont="1" applyFill="1" applyBorder="1"/>
    <xf numFmtId="0" fontId="0" fillId="5" borderId="2" xfId="0" applyFont="1" applyFill="1" applyBorder="1"/>
    <xf numFmtId="164" fontId="3" fillId="0" borderId="1" xfId="1" applyFont="1" applyFill="1" applyBorder="1"/>
    <xf numFmtId="164" fontId="3" fillId="2" borderId="1" xfId="1" applyNumberFormat="1" applyFont="1" applyFill="1" applyBorder="1"/>
    <xf numFmtId="164" fontId="3" fillId="2" borderId="1" xfId="1" applyFont="1" applyFill="1" applyBorder="1"/>
    <xf numFmtId="164" fontId="3" fillId="0" borderId="1" xfId="1" applyFont="1" applyBorder="1"/>
    <xf numFmtId="164" fontId="0" fillId="2" borderId="6" xfId="1" applyNumberFormat="1" applyFont="1" applyFill="1" applyBorder="1"/>
    <xf numFmtId="164" fontId="0" fillId="0" borderId="6" xfId="1" applyNumberFormat="1" applyFont="1" applyBorder="1"/>
    <xf numFmtId="0" fontId="0" fillId="2" borderId="2" xfId="0" applyFont="1" applyFill="1" applyBorder="1"/>
    <xf numFmtId="164" fontId="3" fillId="0" borderId="0" xfId="1" applyNumberFormat="1" applyFont="1"/>
    <xf numFmtId="164" fontId="0" fillId="0" borderId="1" xfId="1" applyNumberFormat="1" applyFont="1" applyFill="1" applyBorder="1"/>
    <xf numFmtId="164" fontId="0" fillId="0" borderId="0" xfId="1" applyFont="1" applyFill="1"/>
    <xf numFmtId="0" fontId="0" fillId="0" borderId="0" xfId="0" applyFill="1"/>
    <xf numFmtId="164" fontId="0" fillId="0" borderId="12" xfId="1" applyNumberFormat="1" applyFont="1" applyFill="1" applyBorder="1"/>
    <xf numFmtId="164" fontId="0" fillId="2" borderId="2" xfId="1" applyFont="1" applyFill="1" applyBorder="1"/>
    <xf numFmtId="0" fontId="0" fillId="2" borderId="12" xfId="0" applyFont="1" applyFill="1" applyBorder="1"/>
    <xf numFmtId="164" fontId="3" fillId="0" borderId="12" xfId="1" applyFont="1" applyBorder="1"/>
    <xf numFmtId="164" fontId="0" fillId="0" borderId="12" xfId="1" applyNumberFormat="1" applyFont="1" applyBorder="1"/>
    <xf numFmtId="164" fontId="3" fillId="0" borderId="12" xfId="1" applyNumberFormat="1" applyFont="1" applyBorder="1"/>
    <xf numFmtId="164" fontId="0" fillId="0" borderId="12" xfId="1" applyFont="1" applyBorder="1"/>
    <xf numFmtId="164" fontId="0" fillId="0" borderId="14" xfId="1" applyNumberFormat="1" applyFont="1" applyBorder="1"/>
    <xf numFmtId="164" fontId="0" fillId="2" borderId="2" xfId="1" applyNumberFormat="1" applyFont="1" applyFill="1" applyBorder="1"/>
    <xf numFmtId="164" fontId="3" fillId="2" borderId="12" xfId="1" applyFont="1" applyFill="1" applyBorder="1"/>
    <xf numFmtId="164" fontId="3" fillId="2" borderId="12" xfId="1" applyNumberFormat="1" applyFont="1" applyFill="1" applyBorder="1"/>
    <xf numFmtId="164" fontId="0" fillId="2" borderId="14" xfId="1" applyNumberFormat="1" applyFont="1" applyFill="1" applyBorder="1"/>
    <xf numFmtId="164" fontId="3" fillId="0" borderId="0" xfId="1" applyNumberFormat="1" applyFont="1" applyFill="1" applyBorder="1"/>
    <xf numFmtId="164" fontId="1" fillId="0" borderId="0" xfId="1" applyNumberFormat="1" applyFont="1" applyFill="1" applyBorder="1"/>
    <xf numFmtId="164" fontId="1" fillId="0" borderId="0" xfId="1" applyFont="1" applyFill="1" applyBorder="1"/>
    <xf numFmtId="0" fontId="8" fillId="6" borderId="4" xfId="0" applyFont="1" applyFill="1" applyBorder="1" applyAlignment="1">
      <alignment horizontal="center"/>
    </xf>
    <xf numFmtId="164" fontId="0" fillId="6" borderId="4" xfId="1" applyFont="1" applyFill="1" applyBorder="1"/>
    <xf numFmtId="165" fontId="0" fillId="6" borderId="4" xfId="0" applyNumberFormat="1" applyFill="1" applyBorder="1"/>
    <xf numFmtId="165" fontId="3" fillId="6" borderId="4" xfId="0" applyNumberFormat="1" applyFont="1" applyFill="1" applyBorder="1"/>
    <xf numFmtId="164" fontId="0" fillId="0" borderId="4" xfId="1" applyFont="1" applyBorder="1"/>
    <xf numFmtId="0" fontId="0" fillId="0" borderId="0" xfId="0"/>
    <xf numFmtId="0" fontId="20" fillId="0" borderId="0" xfId="0" applyFont="1"/>
    <xf numFmtId="0" fontId="21" fillId="0" borderId="0" xfId="0" applyFont="1"/>
    <xf numFmtId="43" fontId="22" fillId="0" borderId="0" xfId="2" applyNumberFormat="1" applyFont="1" applyAlignment="1"/>
    <xf numFmtId="0" fontId="22" fillId="0" borderId="0" xfId="0" applyFont="1" applyAlignment="1">
      <alignment horizontal="center"/>
    </xf>
    <xf numFmtId="0" fontId="22" fillId="0" borderId="0" xfId="0" applyFont="1"/>
    <xf numFmtId="43" fontId="21" fillId="0" borderId="0" xfId="0" applyNumberFormat="1" applyFont="1"/>
    <xf numFmtId="0" fontId="20" fillId="10" borderId="48" xfId="0" applyFont="1" applyFill="1" applyBorder="1" applyAlignment="1">
      <alignment horizontal="center" vertical="center" wrapText="1"/>
    </xf>
    <xf numFmtId="0" fontId="20" fillId="10" borderId="49" xfId="0" applyFont="1" applyFill="1" applyBorder="1" applyAlignment="1">
      <alignment horizontal="center" vertical="center"/>
    </xf>
    <xf numFmtId="0" fontId="20" fillId="10" borderId="50" xfId="0" applyFont="1" applyFill="1" applyBorder="1" applyAlignment="1">
      <alignment horizontal="center" vertical="center"/>
    </xf>
    <xf numFmtId="166" fontId="20" fillId="0" borderId="0" xfId="0" applyNumberFormat="1" applyFont="1" applyAlignment="1">
      <alignment horizontal="left"/>
    </xf>
    <xf numFmtId="0" fontId="20" fillId="10" borderId="26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167" fontId="21" fillId="0" borderId="0" xfId="2" applyNumberFormat="1" applyFont="1" applyFill="1" applyBorder="1" applyAlignment="1"/>
    <xf numFmtId="43" fontId="21" fillId="0" borderId="0" xfId="2" applyNumberFormat="1" applyFont="1" applyFill="1" applyBorder="1" applyAlignment="1"/>
    <xf numFmtId="0" fontId="23" fillId="6" borderId="62" xfId="0" applyFont="1" applyFill="1" applyBorder="1" applyAlignment="1">
      <alignment horizontal="left"/>
    </xf>
    <xf numFmtId="0" fontId="21" fillId="6" borderId="63" xfId="0" applyFont="1" applyFill="1" applyBorder="1" applyAlignment="1">
      <alignment horizontal="center"/>
    </xf>
    <xf numFmtId="167" fontId="21" fillId="6" borderId="63" xfId="2" applyNumberFormat="1" applyFont="1" applyFill="1" applyBorder="1" applyAlignment="1"/>
    <xf numFmtId="167" fontId="21" fillId="6" borderId="64" xfId="2" applyNumberFormat="1" applyFont="1" applyFill="1" applyBorder="1" applyAlignment="1"/>
    <xf numFmtId="167" fontId="21" fillId="6" borderId="65" xfId="2" applyNumberFormat="1" applyFont="1" applyFill="1" applyBorder="1" applyAlignment="1"/>
    <xf numFmtId="167" fontId="21" fillId="0" borderId="0" xfId="2" applyNumberFormat="1" applyFont="1" applyFill="1" applyBorder="1" applyAlignment="1">
      <alignment horizontal="center" vertical="center"/>
    </xf>
    <xf numFmtId="0" fontId="20" fillId="12" borderId="18" xfId="0" applyFont="1" applyFill="1" applyBorder="1" applyAlignment="1">
      <alignment horizontal="center" vertical="center"/>
    </xf>
    <xf numFmtId="16" fontId="21" fillId="12" borderId="19" xfId="0" applyNumberFormat="1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 horizontal="center" vertical="center"/>
    </xf>
    <xf numFmtId="167" fontId="21" fillId="12" borderId="19" xfId="2" applyNumberFormat="1" applyFont="1" applyFill="1" applyBorder="1" applyAlignment="1">
      <alignment horizontal="center" vertical="center"/>
    </xf>
    <xf numFmtId="167" fontId="21" fillId="12" borderId="19" xfId="2" applyNumberFormat="1" applyFont="1" applyFill="1" applyBorder="1" applyAlignment="1"/>
    <xf numFmtId="167" fontId="21" fillId="12" borderId="20" xfId="2" applyNumberFormat="1" applyFont="1" applyFill="1" applyBorder="1" applyAlignment="1"/>
    <xf numFmtId="0" fontId="20" fillId="4" borderId="41" xfId="0" applyFont="1" applyFill="1" applyBorder="1"/>
    <xf numFmtId="0" fontId="20" fillId="4" borderId="21" xfId="0" applyFont="1" applyFill="1" applyBorder="1"/>
    <xf numFmtId="0" fontId="20" fillId="4" borderId="42" xfId="0" applyFont="1" applyFill="1" applyBorder="1"/>
    <xf numFmtId="0" fontId="21" fillId="0" borderId="22" xfId="0" applyFont="1" applyBorder="1"/>
    <xf numFmtId="0" fontId="21" fillId="0" borderId="43" xfId="0" applyFont="1" applyBorder="1"/>
    <xf numFmtId="0" fontId="22" fillId="0" borderId="43" xfId="0" applyFont="1" applyBorder="1"/>
    <xf numFmtId="0" fontId="22" fillId="0" borderId="44" xfId="0" applyFont="1" applyBorder="1"/>
    <xf numFmtId="0" fontId="21" fillId="0" borderId="24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23" xfId="0" applyFont="1" applyBorder="1"/>
    <xf numFmtId="0" fontId="22" fillId="0" borderId="2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/>
    <xf numFmtId="168" fontId="21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 applyAlignment="1"/>
    <xf numFmtId="0" fontId="25" fillId="0" borderId="23" xfId="0" applyFont="1" applyBorder="1" applyAlignment="1"/>
    <xf numFmtId="0" fontId="25" fillId="0" borderId="0" xfId="0" applyFont="1" applyBorder="1"/>
    <xf numFmtId="169" fontId="21" fillId="0" borderId="0" xfId="2" applyNumberFormat="1" applyFont="1" applyBorder="1" applyAlignment="1"/>
    <xf numFmtId="0" fontId="21" fillId="0" borderId="19" xfId="0" applyFont="1" applyBorder="1"/>
    <xf numFmtId="0" fontId="24" fillId="0" borderId="19" xfId="0" applyFont="1" applyBorder="1"/>
    <xf numFmtId="0" fontId="24" fillId="0" borderId="20" xfId="0" applyFont="1" applyBorder="1"/>
    <xf numFmtId="0" fontId="20" fillId="0" borderId="0" xfId="0" applyFont="1"/>
    <xf numFmtId="0" fontId="21" fillId="0" borderId="0" xfId="0" applyFont="1"/>
    <xf numFmtId="43" fontId="22" fillId="0" borderId="0" xfId="2" applyNumberFormat="1" applyFont="1" applyAlignment="1"/>
    <xf numFmtId="0" fontId="22" fillId="0" borderId="0" xfId="0" applyFont="1" applyAlignment="1">
      <alignment horizontal="center"/>
    </xf>
    <xf numFmtId="0" fontId="22" fillId="0" borderId="0" xfId="0" applyFont="1"/>
    <xf numFmtId="43" fontId="21" fillId="0" borderId="0" xfId="0" applyNumberFormat="1" applyFont="1"/>
    <xf numFmtId="0" fontId="20" fillId="10" borderId="48" xfId="0" applyFont="1" applyFill="1" applyBorder="1" applyAlignment="1">
      <alignment horizontal="center" vertical="center" wrapText="1"/>
    </xf>
    <xf numFmtId="0" fontId="20" fillId="10" borderId="49" xfId="0" applyFont="1" applyFill="1" applyBorder="1" applyAlignment="1">
      <alignment horizontal="center" vertical="center"/>
    </xf>
    <xf numFmtId="0" fontId="20" fillId="10" borderId="50" xfId="0" applyFont="1" applyFill="1" applyBorder="1" applyAlignment="1">
      <alignment horizontal="center" vertical="center"/>
    </xf>
    <xf numFmtId="166" fontId="20" fillId="0" borderId="0" xfId="0" applyNumberFormat="1" applyFont="1" applyAlignment="1">
      <alignment horizontal="left"/>
    </xf>
    <xf numFmtId="0" fontId="20" fillId="10" borderId="26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167" fontId="21" fillId="11" borderId="4" xfId="2" applyNumberFormat="1" applyFont="1" applyFill="1" applyBorder="1" applyAlignment="1"/>
    <xf numFmtId="167" fontId="21" fillId="0" borderId="0" xfId="2" applyNumberFormat="1" applyFont="1" applyFill="1" applyBorder="1" applyAlignment="1">
      <alignment vertical="center"/>
    </xf>
    <xf numFmtId="0" fontId="23" fillId="11" borderId="4" xfId="0" applyFont="1" applyFill="1" applyBorder="1" applyAlignment="1">
      <alignment horizontal="left"/>
    </xf>
    <xf numFmtId="0" fontId="21" fillId="11" borderId="4" xfId="0" applyFont="1" applyFill="1" applyBorder="1" applyAlignment="1">
      <alignment horizontal="center"/>
    </xf>
    <xf numFmtId="0" fontId="20" fillId="12" borderId="18" xfId="0" applyFont="1" applyFill="1" applyBorder="1" applyAlignment="1">
      <alignment horizontal="center" vertical="center"/>
    </xf>
    <xf numFmtId="16" fontId="21" fillId="12" borderId="19" xfId="0" applyNumberFormat="1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 horizontal="center" vertical="center"/>
    </xf>
    <xf numFmtId="167" fontId="21" fillId="12" borderId="19" xfId="2" applyNumberFormat="1" applyFont="1" applyFill="1" applyBorder="1" applyAlignment="1">
      <alignment horizontal="center" vertical="center"/>
    </xf>
    <xf numFmtId="167" fontId="21" fillId="12" borderId="19" xfId="2" applyNumberFormat="1" applyFont="1" applyFill="1" applyBorder="1" applyAlignment="1"/>
    <xf numFmtId="167" fontId="21" fillId="12" borderId="20" xfId="2" applyNumberFormat="1" applyFont="1" applyFill="1" applyBorder="1" applyAlignment="1"/>
    <xf numFmtId="0" fontId="20" fillId="4" borderId="41" xfId="0" applyFont="1" applyFill="1" applyBorder="1"/>
    <xf numFmtId="0" fontId="20" fillId="4" borderId="21" xfId="0" applyFont="1" applyFill="1" applyBorder="1"/>
    <xf numFmtId="0" fontId="20" fillId="4" borderId="42" xfId="0" applyFont="1" applyFill="1" applyBorder="1"/>
    <xf numFmtId="0" fontId="21" fillId="0" borderId="22" xfId="0" applyFont="1" applyBorder="1"/>
    <xf numFmtId="0" fontId="21" fillId="0" borderId="43" xfId="0" applyFont="1" applyBorder="1"/>
    <xf numFmtId="0" fontId="22" fillId="0" borderId="43" xfId="0" applyFont="1" applyBorder="1"/>
    <xf numFmtId="0" fontId="22" fillId="0" borderId="44" xfId="0" applyFont="1" applyBorder="1"/>
    <xf numFmtId="0" fontId="21" fillId="0" borderId="24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23" xfId="0" applyFont="1" applyBorder="1"/>
    <xf numFmtId="0" fontId="22" fillId="0" borderId="2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/>
    <xf numFmtId="168" fontId="21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 applyAlignment="1"/>
    <xf numFmtId="0" fontId="25" fillId="0" borderId="23" xfId="0" applyFont="1" applyBorder="1" applyAlignment="1"/>
    <xf numFmtId="0" fontId="25" fillId="0" borderId="0" xfId="0" applyFont="1" applyBorder="1"/>
    <xf numFmtId="169" fontId="21" fillId="0" borderId="0" xfId="2" applyNumberFormat="1" applyFont="1" applyBorder="1" applyAlignment="1"/>
    <xf numFmtId="0" fontId="21" fillId="0" borderId="19" xfId="0" applyFont="1" applyBorder="1"/>
    <xf numFmtId="0" fontId="24" fillId="0" borderId="19" xfId="0" applyFont="1" applyBorder="1"/>
    <xf numFmtId="0" fontId="24" fillId="0" borderId="20" xfId="0" applyFont="1" applyBorder="1"/>
    <xf numFmtId="0" fontId="20" fillId="0" borderId="0" xfId="0" applyFont="1"/>
    <xf numFmtId="0" fontId="21" fillId="0" borderId="0" xfId="0" applyFont="1"/>
    <xf numFmtId="43" fontId="22" fillId="0" borderId="0" xfId="2" applyNumberFormat="1" applyFont="1" applyAlignment="1"/>
    <xf numFmtId="0" fontId="22" fillId="0" borderId="0" xfId="0" applyFont="1" applyAlignment="1">
      <alignment horizontal="center"/>
    </xf>
    <xf numFmtId="0" fontId="22" fillId="0" borderId="0" xfId="0" applyFont="1"/>
    <xf numFmtId="43" fontId="21" fillId="0" borderId="0" xfId="0" applyNumberFormat="1" applyFont="1"/>
    <xf numFmtId="0" fontId="20" fillId="10" borderId="48" xfId="0" applyFont="1" applyFill="1" applyBorder="1" applyAlignment="1">
      <alignment horizontal="center" vertical="center" wrapText="1"/>
    </xf>
    <xf numFmtId="0" fontId="20" fillId="10" borderId="49" xfId="0" applyFont="1" applyFill="1" applyBorder="1" applyAlignment="1">
      <alignment horizontal="center" vertical="center"/>
    </xf>
    <xf numFmtId="0" fontId="20" fillId="10" borderId="50" xfId="0" applyFont="1" applyFill="1" applyBorder="1" applyAlignment="1">
      <alignment horizontal="center" vertical="center"/>
    </xf>
    <xf numFmtId="166" fontId="20" fillId="0" borderId="0" xfId="0" applyNumberFormat="1" applyFont="1" applyAlignment="1">
      <alignment horizontal="left"/>
    </xf>
    <xf numFmtId="0" fontId="20" fillId="10" borderId="26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0" fontId="20" fillId="12" borderId="18" xfId="0" applyFont="1" applyFill="1" applyBorder="1" applyAlignment="1">
      <alignment horizontal="center" vertical="center"/>
    </xf>
    <xf numFmtId="16" fontId="21" fillId="12" borderId="19" xfId="0" applyNumberFormat="1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 horizontal="center" vertical="center"/>
    </xf>
    <xf numFmtId="167" fontId="21" fillId="12" borderId="19" xfId="2" applyNumberFormat="1" applyFont="1" applyFill="1" applyBorder="1" applyAlignment="1">
      <alignment horizontal="center" vertical="center"/>
    </xf>
    <xf numFmtId="167" fontId="21" fillId="12" borderId="19" xfId="2" applyNumberFormat="1" applyFont="1" applyFill="1" applyBorder="1" applyAlignment="1"/>
    <xf numFmtId="167" fontId="21" fillId="12" borderId="20" xfId="2" applyNumberFormat="1" applyFont="1" applyFill="1" applyBorder="1" applyAlignment="1"/>
    <xf numFmtId="0" fontId="20" fillId="4" borderId="41" xfId="0" applyFont="1" applyFill="1" applyBorder="1"/>
    <xf numFmtId="0" fontId="20" fillId="4" borderId="21" xfId="0" applyFont="1" applyFill="1" applyBorder="1"/>
    <xf numFmtId="0" fontId="20" fillId="4" borderId="42" xfId="0" applyFont="1" applyFill="1" applyBorder="1"/>
    <xf numFmtId="0" fontId="21" fillId="0" borderId="22" xfId="0" applyFont="1" applyBorder="1"/>
    <xf numFmtId="0" fontId="21" fillId="0" borderId="43" xfId="0" applyFont="1" applyBorder="1"/>
    <xf numFmtId="0" fontId="22" fillId="0" borderId="43" xfId="0" applyFont="1" applyBorder="1"/>
    <xf numFmtId="0" fontId="22" fillId="0" borderId="44" xfId="0" applyFont="1" applyBorder="1"/>
    <xf numFmtId="0" fontId="21" fillId="0" borderId="24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23" xfId="0" applyFont="1" applyBorder="1"/>
    <xf numFmtId="0" fontId="22" fillId="0" borderId="2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/>
    <xf numFmtId="168" fontId="21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 applyAlignment="1"/>
    <xf numFmtId="0" fontId="25" fillId="0" borderId="23" xfId="0" applyFont="1" applyBorder="1" applyAlignment="1"/>
    <xf numFmtId="0" fontId="25" fillId="0" borderId="0" xfId="0" applyFont="1" applyBorder="1"/>
    <xf numFmtId="169" fontId="21" fillId="0" borderId="0" xfId="2" applyNumberFormat="1" applyFont="1" applyBorder="1" applyAlignment="1"/>
    <xf numFmtId="0" fontId="21" fillId="0" borderId="19" xfId="0" applyFont="1" applyBorder="1"/>
    <xf numFmtId="0" fontId="24" fillId="0" borderId="19" xfId="0" applyFont="1" applyBorder="1"/>
    <xf numFmtId="0" fontId="24" fillId="0" borderId="20" xfId="0" applyFont="1" applyBorder="1"/>
    <xf numFmtId="167" fontId="21" fillId="11" borderId="4" xfId="2" applyNumberFormat="1" applyFont="1" applyFill="1" applyBorder="1" applyAlignment="1"/>
    <xf numFmtId="0" fontId="21" fillId="11" borderId="4" xfId="0" quotePrefix="1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16" fontId="21" fillId="11" borderId="4" xfId="0" quotePrefix="1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43" fontId="22" fillId="0" borderId="0" xfId="2" applyNumberFormat="1" applyFont="1" applyAlignment="1"/>
    <xf numFmtId="0" fontId="22" fillId="0" borderId="0" xfId="0" applyFont="1" applyAlignment="1">
      <alignment horizontal="center"/>
    </xf>
    <xf numFmtId="0" fontId="22" fillId="0" borderId="0" xfId="0" applyFont="1"/>
    <xf numFmtId="43" fontId="21" fillId="0" borderId="0" xfId="0" applyNumberFormat="1" applyFont="1"/>
    <xf numFmtId="0" fontId="20" fillId="10" borderId="48" xfId="0" applyFont="1" applyFill="1" applyBorder="1" applyAlignment="1">
      <alignment horizontal="center" vertical="center" wrapText="1"/>
    </xf>
    <xf numFmtId="0" fontId="20" fillId="10" borderId="49" xfId="0" applyFont="1" applyFill="1" applyBorder="1" applyAlignment="1">
      <alignment horizontal="center" vertical="center"/>
    </xf>
    <xf numFmtId="0" fontId="20" fillId="10" borderId="50" xfId="0" applyFont="1" applyFill="1" applyBorder="1" applyAlignment="1">
      <alignment horizontal="center" vertical="center"/>
    </xf>
    <xf numFmtId="166" fontId="20" fillId="0" borderId="0" xfId="0" applyNumberFormat="1" applyFont="1" applyAlignment="1">
      <alignment horizontal="left"/>
    </xf>
    <xf numFmtId="0" fontId="20" fillId="10" borderId="26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0" fontId="20" fillId="12" borderId="18" xfId="0" applyFont="1" applyFill="1" applyBorder="1" applyAlignment="1">
      <alignment horizontal="center" vertical="center"/>
    </xf>
    <xf numFmtId="16" fontId="21" fillId="12" borderId="19" xfId="0" applyNumberFormat="1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 horizontal="center" vertical="center"/>
    </xf>
    <xf numFmtId="167" fontId="21" fillId="12" borderId="19" xfId="2" applyNumberFormat="1" applyFont="1" applyFill="1" applyBorder="1" applyAlignment="1">
      <alignment horizontal="center" vertical="center"/>
    </xf>
    <xf numFmtId="167" fontId="21" fillId="12" borderId="19" xfId="2" applyNumberFormat="1" applyFont="1" applyFill="1" applyBorder="1" applyAlignment="1"/>
    <xf numFmtId="167" fontId="21" fillId="12" borderId="20" xfId="2" applyNumberFormat="1" applyFont="1" applyFill="1" applyBorder="1" applyAlignment="1"/>
    <xf numFmtId="0" fontId="20" fillId="4" borderId="41" xfId="0" applyFont="1" applyFill="1" applyBorder="1"/>
    <xf numFmtId="0" fontId="20" fillId="4" borderId="21" xfId="0" applyFont="1" applyFill="1" applyBorder="1"/>
    <xf numFmtId="0" fontId="20" fillId="4" borderId="42" xfId="0" applyFont="1" applyFill="1" applyBorder="1"/>
    <xf numFmtId="0" fontId="21" fillId="0" borderId="22" xfId="0" applyFont="1" applyBorder="1"/>
    <xf numFmtId="0" fontId="21" fillId="0" borderId="43" xfId="0" applyFont="1" applyBorder="1"/>
    <xf numFmtId="0" fontId="22" fillId="0" borderId="43" xfId="0" applyFont="1" applyBorder="1"/>
    <xf numFmtId="0" fontId="22" fillId="0" borderId="44" xfId="0" applyFont="1" applyBorder="1"/>
    <xf numFmtId="0" fontId="21" fillId="0" borderId="24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23" xfId="0" applyFont="1" applyBorder="1"/>
    <xf numFmtId="0" fontId="22" fillId="0" borderId="2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/>
    <xf numFmtId="168" fontId="21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 applyAlignment="1"/>
    <xf numFmtId="0" fontId="25" fillId="0" borderId="23" xfId="0" applyFont="1" applyBorder="1" applyAlignment="1"/>
    <xf numFmtId="0" fontId="25" fillId="0" borderId="0" xfId="0" applyFont="1" applyBorder="1"/>
    <xf numFmtId="169" fontId="21" fillId="0" borderId="0" xfId="2" applyNumberFormat="1" applyFont="1" applyBorder="1" applyAlignment="1"/>
    <xf numFmtId="0" fontId="21" fillId="0" borderId="19" xfId="0" applyFont="1" applyBorder="1"/>
    <xf numFmtId="0" fontId="24" fillId="0" borderId="19" xfId="0" applyFont="1" applyBorder="1"/>
    <xf numFmtId="0" fontId="24" fillId="0" borderId="20" xfId="0" applyFont="1" applyBorder="1"/>
    <xf numFmtId="0" fontId="21" fillId="11" borderId="4" xfId="0" quotePrefix="1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16" fontId="21" fillId="11" borderId="4" xfId="0" quotePrefix="1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43" fontId="13" fillId="0" borderId="0" xfId="2" applyNumberFormat="1" applyFont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43" fontId="12" fillId="0" borderId="0" xfId="0" applyNumberFormat="1" applyFont="1"/>
    <xf numFmtId="0" fontId="14" fillId="10" borderId="3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left"/>
    </xf>
    <xf numFmtId="0" fontId="14" fillId="10" borderId="26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left"/>
    </xf>
    <xf numFmtId="0" fontId="12" fillId="6" borderId="53" xfId="0" applyFont="1" applyFill="1" applyBorder="1" applyAlignment="1">
      <alignment horizontal="center"/>
    </xf>
    <xf numFmtId="167" fontId="12" fillId="6" borderId="53" xfId="2" applyNumberFormat="1" applyFont="1" applyFill="1" applyBorder="1" applyAlignment="1"/>
    <xf numFmtId="167" fontId="14" fillId="6" borderId="53" xfId="2" applyNumberFormat="1" applyFont="1" applyFill="1" applyBorder="1" applyAlignment="1">
      <alignment horizontal="center" vertical="center"/>
    </xf>
    <xf numFmtId="167" fontId="14" fillId="6" borderId="53" xfId="2" applyNumberFormat="1" applyFont="1" applyFill="1" applyBorder="1" applyAlignment="1"/>
    <xf numFmtId="167" fontId="14" fillId="6" borderId="54" xfId="2" applyNumberFormat="1" applyFont="1" applyFill="1" applyBorder="1" applyAlignment="1"/>
    <xf numFmtId="0" fontId="14" fillId="4" borderId="41" xfId="0" applyFont="1" applyFill="1" applyBorder="1"/>
    <xf numFmtId="0" fontId="14" fillId="4" borderId="21" xfId="0" applyFont="1" applyFill="1" applyBorder="1"/>
    <xf numFmtId="0" fontId="14" fillId="4" borderId="42" xfId="0" applyFont="1" applyFill="1" applyBorder="1"/>
    <xf numFmtId="0" fontId="12" fillId="0" borderId="22" xfId="0" applyFont="1" applyBorder="1"/>
    <xf numFmtId="0" fontId="12" fillId="0" borderId="43" xfId="0" applyFont="1" applyBorder="1"/>
    <xf numFmtId="0" fontId="13" fillId="0" borderId="43" xfId="0" applyFont="1" applyBorder="1"/>
    <xf numFmtId="0" fontId="13" fillId="0" borderId="44" xfId="0" applyFont="1" applyBorder="1"/>
    <xf numFmtId="0" fontId="12" fillId="0" borderId="24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23" xfId="0" applyFont="1" applyBorder="1"/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/>
    <xf numFmtId="168" fontId="12" fillId="0" borderId="0" xfId="0" applyNumberFormat="1" applyFont="1" applyBorder="1"/>
    <xf numFmtId="0" fontId="18" fillId="0" borderId="0" xfId="0" applyFont="1" applyBorder="1"/>
    <xf numFmtId="0" fontId="19" fillId="0" borderId="0" xfId="0" applyFont="1" applyBorder="1" applyAlignment="1"/>
    <xf numFmtId="0" fontId="19" fillId="0" borderId="23" xfId="0" applyFont="1" applyBorder="1" applyAlignment="1"/>
    <xf numFmtId="0" fontId="19" fillId="0" borderId="0" xfId="0" applyFont="1" applyBorder="1"/>
    <xf numFmtId="169" fontId="12" fillId="0" borderId="0" xfId="2" applyNumberFormat="1" applyFont="1" applyBorder="1" applyAlignment="1"/>
    <xf numFmtId="0" fontId="12" fillId="0" borderId="19" xfId="0" applyFont="1" applyBorder="1"/>
    <xf numFmtId="0" fontId="18" fillId="0" borderId="19" xfId="0" applyFont="1" applyBorder="1"/>
    <xf numFmtId="0" fontId="18" fillId="0" borderId="20" xfId="0" applyFont="1" applyBorder="1"/>
    <xf numFmtId="0" fontId="14" fillId="12" borderId="18" xfId="0" applyFont="1" applyFill="1" applyBorder="1" applyAlignment="1">
      <alignment horizontal="center" vertical="center"/>
    </xf>
    <xf numFmtId="16" fontId="12" fillId="12" borderId="19" xfId="0" applyNumberFormat="1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/>
    <xf numFmtId="167" fontId="12" fillId="12" borderId="20" xfId="2" applyNumberFormat="1" applyFont="1" applyFill="1" applyBorder="1" applyAlignment="1"/>
    <xf numFmtId="167" fontId="12" fillId="0" borderId="0" xfId="2" applyNumberFormat="1" applyFont="1" applyBorder="1" applyAlignment="1">
      <alignment horizontal="center" vertical="center"/>
    </xf>
    <xf numFmtId="167" fontId="12" fillId="0" borderId="0" xfId="2" applyNumberFormat="1" applyFont="1" applyBorder="1" applyAlignment="1">
      <alignment vertical="center"/>
    </xf>
    <xf numFmtId="167" fontId="12" fillId="0" borderId="0" xfId="2" applyNumberFormat="1" applyFont="1" applyBorder="1" applyAlignment="1"/>
    <xf numFmtId="167" fontId="12" fillId="0" borderId="0" xfId="2" applyNumberFormat="1" applyFont="1" applyFill="1" applyBorder="1" applyAlignment="1">
      <alignment horizontal="center" vertical="center"/>
    </xf>
    <xf numFmtId="167" fontId="12" fillId="0" borderId="0" xfId="2" applyNumberFormat="1" applyFont="1" applyFill="1" applyBorder="1" applyAlignment="1">
      <alignment vertical="center"/>
    </xf>
    <xf numFmtId="167" fontId="12" fillId="0" borderId="0" xfId="2" applyNumberFormat="1" applyFont="1" applyFill="1" applyBorder="1" applyAlignment="1"/>
    <xf numFmtId="0" fontId="11" fillId="0" borderId="0" xfId="0" applyFont="1"/>
    <xf numFmtId="0" fontId="12" fillId="0" borderId="0" xfId="0" applyFont="1"/>
    <xf numFmtId="43" fontId="13" fillId="0" borderId="0" xfId="2" applyNumberFormat="1" applyFont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43" fontId="12" fillId="0" borderId="0" xfId="0" applyNumberFormat="1" applyFont="1"/>
    <xf numFmtId="0" fontId="14" fillId="10" borderId="3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left"/>
    </xf>
    <xf numFmtId="0" fontId="14" fillId="10" borderId="26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left"/>
    </xf>
    <xf numFmtId="0" fontId="12" fillId="6" borderId="53" xfId="0" applyFont="1" applyFill="1" applyBorder="1" applyAlignment="1">
      <alignment horizontal="center"/>
    </xf>
    <xf numFmtId="167" fontId="12" fillId="6" borderId="53" xfId="2" applyNumberFormat="1" applyFont="1" applyFill="1" applyBorder="1" applyAlignment="1"/>
    <xf numFmtId="167" fontId="14" fillId="6" borderId="53" xfId="2" applyNumberFormat="1" applyFont="1" applyFill="1" applyBorder="1" applyAlignment="1">
      <alignment horizontal="center" vertical="center"/>
    </xf>
    <xf numFmtId="167" fontId="14" fillId="6" borderId="53" xfId="2" applyNumberFormat="1" applyFont="1" applyFill="1" applyBorder="1" applyAlignment="1"/>
    <xf numFmtId="167" fontId="14" fillId="6" borderId="54" xfId="2" applyNumberFormat="1" applyFont="1" applyFill="1" applyBorder="1" applyAlignment="1"/>
    <xf numFmtId="0" fontId="12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11" borderId="40" xfId="0" applyFont="1" applyFill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11" borderId="4" xfId="0" quotePrefix="1" applyFont="1" applyFill="1" applyBorder="1" applyAlignment="1">
      <alignment horizontal="center" vertical="center" wrapText="1"/>
    </xf>
    <xf numFmtId="0" fontId="13" fillId="11" borderId="4" xfId="0" quotePrefix="1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4" xfId="0" quotePrefix="1" applyFont="1" applyFill="1" applyBorder="1" applyAlignment="1">
      <alignment horizontal="center" wrapText="1"/>
    </xf>
    <xf numFmtId="0" fontId="12" fillId="11" borderId="4" xfId="0" quotePrefix="1" applyFont="1" applyFill="1" applyBorder="1" applyAlignment="1">
      <alignment horizontal="center"/>
    </xf>
    <xf numFmtId="16" fontId="12" fillId="0" borderId="4" xfId="0" quotePrefix="1" applyNumberFormat="1" applyFont="1" applyBorder="1" applyAlignment="1">
      <alignment horizontal="center" vertical="center"/>
    </xf>
    <xf numFmtId="16" fontId="12" fillId="0" borderId="4" xfId="0" quotePrefix="1" applyNumberFormat="1" applyFont="1" applyBorder="1" applyAlignment="1">
      <alignment horizontal="center" vertical="center" wrapText="1"/>
    </xf>
    <xf numFmtId="16" fontId="12" fillId="11" borderId="4" xfId="0" quotePrefix="1" applyNumberFormat="1" applyFont="1" applyFill="1" applyBorder="1" applyAlignment="1">
      <alignment horizontal="center"/>
    </xf>
    <xf numFmtId="0" fontId="12" fillId="11" borderId="40" xfId="0" quotePrefix="1" applyFont="1" applyFill="1" applyBorder="1" applyAlignment="1">
      <alignment horizontal="center"/>
    </xf>
    <xf numFmtId="0" fontId="12" fillId="11" borderId="10" xfId="0" quotePrefix="1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16" fontId="12" fillId="11" borderId="40" xfId="0" quotePrefix="1" applyNumberFormat="1" applyFont="1" applyFill="1" applyBorder="1" applyAlignment="1">
      <alignment horizontal="center"/>
    </xf>
    <xf numFmtId="0" fontId="12" fillId="11" borderId="10" xfId="0" quotePrefix="1" applyFont="1" applyFill="1" applyBorder="1" applyAlignment="1">
      <alignment horizontal="center" vertical="center" wrapText="1"/>
    </xf>
    <xf numFmtId="16" fontId="12" fillId="0" borderId="40" xfId="0" quotePrefix="1" applyNumberFormat="1" applyFont="1" applyBorder="1" applyAlignment="1">
      <alignment horizontal="center" vertical="center"/>
    </xf>
    <xf numFmtId="16" fontId="12" fillId="0" borderId="10" xfId="0" quotePrefix="1" applyNumberFormat="1" applyFont="1" applyBorder="1" applyAlignment="1">
      <alignment horizontal="center" vertical="center"/>
    </xf>
    <xf numFmtId="0" fontId="13" fillId="11" borderId="40" xfId="0" quotePrefix="1" applyFont="1" applyFill="1" applyBorder="1" applyAlignment="1">
      <alignment horizontal="center"/>
    </xf>
    <xf numFmtId="0" fontId="12" fillId="11" borderId="40" xfId="0" quotePrefix="1" applyFont="1" applyFill="1" applyBorder="1" applyAlignment="1">
      <alignment horizontal="center" wrapText="1"/>
    </xf>
    <xf numFmtId="0" fontId="13" fillId="11" borderId="39" xfId="0" quotePrefix="1" applyFont="1" applyFill="1" applyBorder="1" applyAlignment="1">
      <alignment horizontal="center"/>
    </xf>
    <xf numFmtId="0" fontId="13" fillId="11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3" fillId="11" borderId="39" xfId="0" quotePrefix="1" applyFont="1" applyFill="1" applyBorder="1" applyAlignment="1">
      <alignment horizontal="center" vertical="center" wrapText="1"/>
    </xf>
    <xf numFmtId="0" fontId="13" fillId="11" borderId="39" xfId="0" applyFont="1" applyFill="1" applyBorder="1" applyAlignment="1">
      <alignment horizontal="center" vertical="center"/>
    </xf>
    <xf numFmtId="0" fontId="12" fillId="11" borderId="39" xfId="0" quotePrefix="1" applyFont="1" applyFill="1" applyBorder="1" applyAlignment="1">
      <alignment horizontal="center" vertical="center" wrapText="1"/>
    </xf>
    <xf numFmtId="0" fontId="14" fillId="4" borderId="41" xfId="0" applyFont="1" applyFill="1" applyBorder="1"/>
    <xf numFmtId="0" fontId="14" fillId="4" borderId="21" xfId="0" applyFont="1" applyFill="1" applyBorder="1"/>
    <xf numFmtId="0" fontId="14" fillId="4" borderId="42" xfId="0" applyFont="1" applyFill="1" applyBorder="1"/>
    <xf numFmtId="0" fontId="12" fillId="0" borderId="22" xfId="0" applyFont="1" applyBorder="1"/>
    <xf numFmtId="0" fontId="12" fillId="0" borderId="43" xfId="0" applyFont="1" applyBorder="1"/>
    <xf numFmtId="0" fontId="13" fillId="0" borderId="43" xfId="0" applyFont="1" applyBorder="1"/>
    <xf numFmtId="0" fontId="13" fillId="0" borderId="44" xfId="0" applyFont="1" applyBorder="1"/>
    <xf numFmtId="0" fontId="12" fillId="0" borderId="24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23" xfId="0" applyFont="1" applyBorder="1"/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/>
    <xf numFmtId="168" fontId="12" fillId="0" borderId="0" xfId="0" applyNumberFormat="1" applyFont="1" applyBorder="1"/>
    <xf numFmtId="0" fontId="18" fillId="0" borderId="0" xfId="0" applyFont="1" applyBorder="1"/>
    <xf numFmtId="0" fontId="19" fillId="0" borderId="0" xfId="0" applyFont="1" applyBorder="1" applyAlignment="1"/>
    <xf numFmtId="0" fontId="19" fillId="0" borderId="23" xfId="0" applyFont="1" applyBorder="1" applyAlignment="1"/>
    <xf numFmtId="0" fontId="19" fillId="0" borderId="0" xfId="0" applyFont="1" applyBorder="1"/>
    <xf numFmtId="169" fontId="12" fillId="0" borderId="0" xfId="2" applyNumberFormat="1" applyFont="1" applyBorder="1" applyAlignment="1"/>
    <xf numFmtId="0" fontId="12" fillId="0" borderId="19" xfId="0" applyFont="1" applyBorder="1"/>
    <xf numFmtId="0" fontId="18" fillId="0" borderId="19" xfId="0" applyFont="1" applyBorder="1"/>
    <xf numFmtId="0" fontId="18" fillId="0" borderId="20" xfId="0" applyFont="1" applyBorder="1"/>
    <xf numFmtId="0" fontId="14" fillId="12" borderId="18" xfId="0" applyFont="1" applyFill="1" applyBorder="1" applyAlignment="1">
      <alignment horizontal="center" vertical="center"/>
    </xf>
    <xf numFmtId="16" fontId="12" fillId="12" borderId="19" xfId="0" applyNumberFormat="1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/>
    <xf numFmtId="167" fontId="12" fillId="12" borderId="20" xfId="2" applyNumberFormat="1" applyFont="1" applyFill="1" applyBorder="1" applyAlignment="1"/>
    <xf numFmtId="164" fontId="12" fillId="0" borderId="4" xfId="1" applyFont="1" applyFill="1" applyBorder="1" applyAlignment="1">
      <alignment horizontal="center" vertical="center"/>
    </xf>
    <xf numFmtId="164" fontId="12" fillId="0" borderId="4" xfId="1" applyFont="1" applyFill="1" applyBorder="1" applyAlignment="1">
      <alignment vertical="center"/>
    </xf>
    <xf numFmtId="164" fontId="12" fillId="0" borderId="4" xfId="1" applyFont="1" applyFill="1" applyBorder="1" applyAlignment="1"/>
    <xf numFmtId="0" fontId="11" fillId="0" borderId="0" xfId="0" applyFont="1"/>
    <xf numFmtId="0" fontId="12" fillId="0" borderId="0" xfId="0" applyFont="1"/>
    <xf numFmtId="43" fontId="13" fillId="0" borderId="0" xfId="2" applyNumberFormat="1" applyFont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43" fontId="12" fillId="0" borderId="0" xfId="0" applyNumberFormat="1" applyFont="1"/>
    <xf numFmtId="0" fontId="14" fillId="10" borderId="3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left"/>
    </xf>
    <xf numFmtId="0" fontId="14" fillId="10" borderId="26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left"/>
    </xf>
    <xf numFmtId="0" fontId="12" fillId="6" borderId="53" xfId="0" applyFont="1" applyFill="1" applyBorder="1" applyAlignment="1">
      <alignment horizontal="center"/>
    </xf>
    <xf numFmtId="167" fontId="12" fillId="6" borderId="53" xfId="2" applyNumberFormat="1" applyFont="1" applyFill="1" applyBorder="1" applyAlignment="1"/>
    <xf numFmtId="167" fontId="14" fillId="6" borderId="53" xfId="2" applyNumberFormat="1" applyFont="1" applyFill="1" applyBorder="1" applyAlignment="1">
      <alignment horizontal="center" vertical="center"/>
    </xf>
    <xf numFmtId="167" fontId="14" fillId="6" borderId="53" xfId="2" applyNumberFormat="1" applyFont="1" applyFill="1" applyBorder="1" applyAlignment="1"/>
    <xf numFmtId="167" fontId="14" fillId="6" borderId="54" xfId="2" applyNumberFormat="1" applyFont="1" applyFill="1" applyBorder="1" applyAlignment="1"/>
    <xf numFmtId="0" fontId="12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11" borderId="40" xfId="0" applyFont="1" applyFill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11" borderId="4" xfId="0" quotePrefix="1" applyFont="1" applyFill="1" applyBorder="1" applyAlignment="1">
      <alignment horizontal="center" vertical="center" wrapText="1"/>
    </xf>
    <xf numFmtId="0" fontId="13" fillId="11" borderId="4" xfId="0" quotePrefix="1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4" xfId="0" quotePrefix="1" applyFont="1" applyFill="1" applyBorder="1" applyAlignment="1">
      <alignment horizontal="center" wrapText="1"/>
    </xf>
    <xf numFmtId="0" fontId="12" fillId="11" borderId="4" xfId="0" quotePrefix="1" applyFont="1" applyFill="1" applyBorder="1" applyAlignment="1">
      <alignment horizontal="center"/>
    </xf>
    <xf numFmtId="16" fontId="12" fillId="0" borderId="4" xfId="0" quotePrefix="1" applyNumberFormat="1" applyFont="1" applyBorder="1" applyAlignment="1">
      <alignment horizontal="center" vertical="center"/>
    </xf>
    <xf numFmtId="16" fontId="12" fillId="0" borderId="4" xfId="0" quotePrefix="1" applyNumberFormat="1" applyFont="1" applyBorder="1" applyAlignment="1">
      <alignment horizontal="center" vertical="center" wrapText="1"/>
    </xf>
    <xf numFmtId="16" fontId="12" fillId="11" borderId="4" xfId="0" quotePrefix="1" applyNumberFormat="1" applyFont="1" applyFill="1" applyBorder="1" applyAlignment="1">
      <alignment horizontal="center"/>
    </xf>
    <xf numFmtId="0" fontId="12" fillId="11" borderId="40" xfId="0" quotePrefix="1" applyFont="1" applyFill="1" applyBorder="1" applyAlignment="1">
      <alignment horizontal="center"/>
    </xf>
    <xf numFmtId="0" fontId="12" fillId="11" borderId="10" xfId="0" quotePrefix="1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16" fontId="12" fillId="11" borderId="40" xfId="0" quotePrefix="1" applyNumberFormat="1" applyFont="1" applyFill="1" applyBorder="1" applyAlignment="1">
      <alignment horizontal="center"/>
    </xf>
    <xf numFmtId="0" fontId="12" fillId="11" borderId="10" xfId="0" quotePrefix="1" applyFont="1" applyFill="1" applyBorder="1" applyAlignment="1">
      <alignment horizontal="center" vertical="center" wrapText="1"/>
    </xf>
    <xf numFmtId="16" fontId="12" fillId="0" borderId="40" xfId="0" quotePrefix="1" applyNumberFormat="1" applyFont="1" applyBorder="1" applyAlignment="1">
      <alignment horizontal="center" vertical="center"/>
    </xf>
    <xf numFmtId="16" fontId="12" fillId="0" borderId="10" xfId="0" quotePrefix="1" applyNumberFormat="1" applyFont="1" applyBorder="1" applyAlignment="1">
      <alignment horizontal="center" vertical="center"/>
    </xf>
    <xf numFmtId="0" fontId="13" fillId="11" borderId="40" xfId="0" quotePrefix="1" applyFont="1" applyFill="1" applyBorder="1" applyAlignment="1">
      <alignment horizontal="center"/>
    </xf>
    <xf numFmtId="0" fontId="12" fillId="11" borderId="40" xfId="0" quotePrefix="1" applyFont="1" applyFill="1" applyBorder="1" applyAlignment="1">
      <alignment horizontal="center" wrapText="1"/>
    </xf>
    <xf numFmtId="0" fontId="13" fillId="11" borderId="39" xfId="0" quotePrefix="1" applyFont="1" applyFill="1" applyBorder="1" applyAlignment="1">
      <alignment horizontal="center"/>
    </xf>
    <xf numFmtId="0" fontId="13" fillId="11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3" fillId="11" borderId="39" xfId="0" quotePrefix="1" applyFont="1" applyFill="1" applyBorder="1" applyAlignment="1">
      <alignment horizontal="center" vertical="center" wrapText="1"/>
    </xf>
    <xf numFmtId="0" fontId="13" fillId="11" borderId="39" xfId="0" applyFont="1" applyFill="1" applyBorder="1" applyAlignment="1">
      <alignment horizontal="center" vertical="center"/>
    </xf>
    <xf numFmtId="0" fontId="12" fillId="11" borderId="39" xfId="0" quotePrefix="1" applyFont="1" applyFill="1" applyBorder="1" applyAlignment="1">
      <alignment horizontal="center" vertical="center" wrapText="1"/>
    </xf>
    <xf numFmtId="0" fontId="14" fillId="4" borderId="41" xfId="0" applyFont="1" applyFill="1" applyBorder="1"/>
    <xf numFmtId="0" fontId="14" fillId="4" borderId="21" xfId="0" applyFont="1" applyFill="1" applyBorder="1"/>
    <xf numFmtId="0" fontId="14" fillId="4" borderId="42" xfId="0" applyFont="1" applyFill="1" applyBorder="1"/>
    <xf numFmtId="0" fontId="12" fillId="0" borderId="22" xfId="0" applyFont="1" applyBorder="1"/>
    <xf numFmtId="0" fontId="12" fillId="0" borderId="43" xfId="0" applyFont="1" applyBorder="1"/>
    <xf numFmtId="0" fontId="13" fillId="0" borderId="43" xfId="0" applyFont="1" applyBorder="1"/>
    <xf numFmtId="0" fontId="13" fillId="0" borderId="44" xfId="0" applyFont="1" applyBorder="1"/>
    <xf numFmtId="0" fontId="12" fillId="0" borderId="24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23" xfId="0" applyFont="1" applyBorder="1"/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/>
    <xf numFmtId="168" fontId="12" fillId="0" borderId="0" xfId="0" applyNumberFormat="1" applyFont="1" applyBorder="1"/>
    <xf numFmtId="0" fontId="18" fillId="0" borderId="0" xfId="0" applyFont="1" applyBorder="1"/>
    <xf numFmtId="0" fontId="19" fillId="0" borderId="0" xfId="0" applyFont="1" applyBorder="1" applyAlignment="1"/>
    <xf numFmtId="0" fontId="19" fillId="0" borderId="23" xfId="0" applyFont="1" applyBorder="1" applyAlignment="1"/>
    <xf numFmtId="0" fontId="19" fillId="0" borderId="0" xfId="0" applyFont="1" applyBorder="1"/>
    <xf numFmtId="169" fontId="12" fillId="0" borderId="0" xfId="2" applyNumberFormat="1" applyFont="1" applyBorder="1" applyAlignment="1"/>
    <xf numFmtId="0" fontId="12" fillId="0" borderId="19" xfId="0" applyFont="1" applyBorder="1"/>
    <xf numFmtId="0" fontId="18" fillId="0" borderId="19" xfId="0" applyFont="1" applyBorder="1"/>
    <xf numFmtId="0" fontId="18" fillId="0" borderId="20" xfId="0" applyFont="1" applyBorder="1"/>
    <xf numFmtId="0" fontId="14" fillId="12" borderId="18" xfId="0" applyFont="1" applyFill="1" applyBorder="1" applyAlignment="1">
      <alignment horizontal="center" vertical="center"/>
    </xf>
    <xf numFmtId="16" fontId="12" fillId="12" borderId="19" xfId="0" applyNumberFormat="1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/>
    <xf numFmtId="167" fontId="12" fillId="12" borderId="20" xfId="2" applyNumberFormat="1" applyFont="1" applyFill="1" applyBorder="1" applyAlignment="1"/>
    <xf numFmtId="0" fontId="11" fillId="0" borderId="0" xfId="0" applyFont="1"/>
    <xf numFmtId="0" fontId="12" fillId="0" borderId="0" xfId="0" applyFont="1"/>
    <xf numFmtId="43" fontId="13" fillId="0" borderId="0" xfId="2" applyNumberFormat="1" applyFont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43" fontId="12" fillId="0" borderId="0" xfId="0" applyNumberFormat="1" applyFont="1"/>
    <xf numFmtId="0" fontId="14" fillId="10" borderId="3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left"/>
    </xf>
    <xf numFmtId="0" fontId="14" fillId="10" borderId="26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left"/>
    </xf>
    <xf numFmtId="0" fontId="12" fillId="6" borderId="53" xfId="0" applyFont="1" applyFill="1" applyBorder="1" applyAlignment="1">
      <alignment horizontal="center"/>
    </xf>
    <xf numFmtId="167" fontId="12" fillId="6" borderId="53" xfId="2" applyNumberFormat="1" applyFont="1" applyFill="1" applyBorder="1" applyAlignment="1"/>
    <xf numFmtId="167" fontId="14" fillId="6" borderId="53" xfId="2" applyNumberFormat="1" applyFont="1" applyFill="1" applyBorder="1" applyAlignment="1">
      <alignment horizontal="center" vertical="center"/>
    </xf>
    <xf numFmtId="167" fontId="14" fillId="6" borderId="53" xfId="2" applyNumberFormat="1" applyFont="1" applyFill="1" applyBorder="1" applyAlignment="1"/>
    <xf numFmtId="167" fontId="14" fillId="6" borderId="54" xfId="2" applyNumberFormat="1" applyFont="1" applyFill="1" applyBorder="1" applyAlignment="1"/>
    <xf numFmtId="0" fontId="12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11" borderId="40" xfId="0" applyFont="1" applyFill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11" borderId="4" xfId="0" quotePrefix="1" applyFont="1" applyFill="1" applyBorder="1" applyAlignment="1">
      <alignment horizontal="center" vertical="center" wrapText="1"/>
    </xf>
    <xf numFmtId="0" fontId="13" fillId="11" borderId="4" xfId="0" quotePrefix="1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4" xfId="0" quotePrefix="1" applyFont="1" applyFill="1" applyBorder="1" applyAlignment="1">
      <alignment horizontal="center" wrapText="1"/>
    </xf>
    <xf numFmtId="0" fontId="12" fillId="11" borderId="4" xfId="0" quotePrefix="1" applyFont="1" applyFill="1" applyBorder="1" applyAlignment="1">
      <alignment horizontal="center"/>
    </xf>
    <xf numFmtId="16" fontId="12" fillId="0" borderId="4" xfId="0" quotePrefix="1" applyNumberFormat="1" applyFont="1" applyBorder="1" applyAlignment="1">
      <alignment horizontal="center" vertical="center"/>
    </xf>
    <xf numFmtId="16" fontId="12" fillId="0" borderId="4" xfId="0" quotePrefix="1" applyNumberFormat="1" applyFont="1" applyBorder="1" applyAlignment="1">
      <alignment horizontal="center" vertical="center" wrapText="1"/>
    </xf>
    <xf numFmtId="16" fontId="12" fillId="11" borderId="4" xfId="0" quotePrefix="1" applyNumberFormat="1" applyFont="1" applyFill="1" applyBorder="1" applyAlignment="1">
      <alignment horizontal="center"/>
    </xf>
    <xf numFmtId="0" fontId="12" fillId="11" borderId="40" xfId="0" quotePrefix="1" applyFont="1" applyFill="1" applyBorder="1" applyAlignment="1">
      <alignment horizontal="center"/>
    </xf>
    <xf numFmtId="0" fontId="12" fillId="11" borderId="10" xfId="0" quotePrefix="1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16" fontId="12" fillId="11" borderId="40" xfId="0" quotePrefix="1" applyNumberFormat="1" applyFont="1" applyFill="1" applyBorder="1" applyAlignment="1">
      <alignment horizontal="center"/>
    </xf>
    <xf numFmtId="0" fontId="12" fillId="11" borderId="10" xfId="0" quotePrefix="1" applyFont="1" applyFill="1" applyBorder="1" applyAlignment="1">
      <alignment horizontal="center" vertical="center" wrapText="1"/>
    </xf>
    <xf numFmtId="16" fontId="12" fillId="0" borderId="40" xfId="0" quotePrefix="1" applyNumberFormat="1" applyFont="1" applyBorder="1" applyAlignment="1">
      <alignment horizontal="center" vertical="center"/>
    </xf>
    <xf numFmtId="16" fontId="12" fillId="0" borderId="10" xfId="0" quotePrefix="1" applyNumberFormat="1" applyFont="1" applyBorder="1" applyAlignment="1">
      <alignment horizontal="center" vertical="center"/>
    </xf>
    <xf numFmtId="0" fontId="13" fillId="11" borderId="40" xfId="0" quotePrefix="1" applyFont="1" applyFill="1" applyBorder="1" applyAlignment="1">
      <alignment horizontal="center"/>
    </xf>
    <xf numFmtId="0" fontId="12" fillId="11" borderId="40" xfId="0" quotePrefix="1" applyFont="1" applyFill="1" applyBorder="1" applyAlignment="1">
      <alignment horizontal="center" wrapText="1"/>
    </xf>
    <xf numFmtId="0" fontId="13" fillId="11" borderId="39" xfId="0" quotePrefix="1" applyFont="1" applyFill="1" applyBorder="1" applyAlignment="1">
      <alignment horizontal="center"/>
    </xf>
    <xf numFmtId="0" fontId="13" fillId="11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3" fillId="11" borderId="39" xfId="0" quotePrefix="1" applyFont="1" applyFill="1" applyBorder="1" applyAlignment="1">
      <alignment horizontal="center" vertical="center" wrapText="1"/>
    </xf>
    <xf numFmtId="0" fontId="13" fillId="11" borderId="39" xfId="0" applyFont="1" applyFill="1" applyBorder="1" applyAlignment="1">
      <alignment horizontal="center" vertical="center"/>
    </xf>
    <xf numFmtId="0" fontId="12" fillId="11" borderId="39" xfId="0" quotePrefix="1" applyFont="1" applyFill="1" applyBorder="1" applyAlignment="1">
      <alignment horizontal="center" vertical="center" wrapText="1"/>
    </xf>
    <xf numFmtId="0" fontId="14" fillId="4" borderId="41" xfId="0" applyFont="1" applyFill="1" applyBorder="1"/>
    <xf numFmtId="0" fontId="14" fillId="4" borderId="21" xfId="0" applyFont="1" applyFill="1" applyBorder="1"/>
    <xf numFmtId="0" fontId="14" fillId="4" borderId="42" xfId="0" applyFont="1" applyFill="1" applyBorder="1"/>
    <xf numFmtId="0" fontId="12" fillId="0" borderId="22" xfId="0" applyFont="1" applyBorder="1"/>
    <xf numFmtId="0" fontId="12" fillId="0" borderId="43" xfId="0" applyFont="1" applyBorder="1"/>
    <xf numFmtId="0" fontId="13" fillId="0" borderId="43" xfId="0" applyFont="1" applyBorder="1"/>
    <xf numFmtId="0" fontId="13" fillId="0" borderId="44" xfId="0" applyFont="1" applyBorder="1"/>
    <xf numFmtId="0" fontId="12" fillId="0" borderId="24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23" xfId="0" applyFont="1" applyBorder="1"/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/>
    <xf numFmtId="168" fontId="12" fillId="0" borderId="0" xfId="0" applyNumberFormat="1" applyFont="1" applyBorder="1"/>
    <xf numFmtId="0" fontId="18" fillId="0" borderId="0" xfId="0" applyFont="1" applyBorder="1"/>
    <xf numFmtId="0" fontId="19" fillId="0" borderId="0" xfId="0" applyFont="1" applyBorder="1" applyAlignment="1"/>
    <xf numFmtId="0" fontId="19" fillId="0" borderId="23" xfId="0" applyFont="1" applyBorder="1" applyAlignment="1"/>
    <xf numFmtId="0" fontId="19" fillId="0" borderId="0" xfId="0" applyFont="1" applyBorder="1"/>
    <xf numFmtId="169" fontId="12" fillId="0" borderId="0" xfId="2" applyNumberFormat="1" applyFont="1" applyBorder="1" applyAlignment="1"/>
    <xf numFmtId="0" fontId="12" fillId="0" borderId="19" xfId="0" applyFont="1" applyBorder="1"/>
    <xf numFmtId="0" fontId="18" fillId="0" borderId="19" xfId="0" applyFont="1" applyBorder="1"/>
    <xf numFmtId="0" fontId="18" fillId="0" borderId="20" xfId="0" applyFont="1" applyBorder="1"/>
    <xf numFmtId="0" fontId="14" fillId="12" borderId="18" xfId="0" applyFont="1" applyFill="1" applyBorder="1" applyAlignment="1">
      <alignment horizontal="center" vertical="center"/>
    </xf>
    <xf numFmtId="16" fontId="12" fillId="12" borderId="19" xfId="0" applyNumberFormat="1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/>
    <xf numFmtId="167" fontId="12" fillId="12" borderId="20" xfId="2" applyNumberFormat="1" applyFont="1" applyFill="1" applyBorder="1" applyAlignment="1"/>
    <xf numFmtId="164" fontId="12" fillId="0" borderId="4" xfId="1" applyFont="1" applyBorder="1" applyAlignment="1">
      <alignment horizontal="center" vertical="center"/>
    </xf>
    <xf numFmtId="164" fontId="12" fillId="0" borderId="4" xfId="1" applyFont="1" applyBorder="1" applyAlignment="1">
      <alignment vertical="center"/>
    </xf>
    <xf numFmtId="164" fontId="12" fillId="0" borderId="4" xfId="1" applyFont="1" applyBorder="1" applyAlignment="1"/>
    <xf numFmtId="0" fontId="11" fillId="0" borderId="0" xfId="0" applyFont="1"/>
    <xf numFmtId="0" fontId="12" fillId="0" borderId="0" xfId="0" applyFont="1"/>
    <xf numFmtId="43" fontId="13" fillId="0" borderId="0" xfId="2" applyNumberFormat="1" applyFont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43" fontId="12" fillId="0" borderId="0" xfId="0" applyNumberFormat="1" applyFont="1"/>
    <xf numFmtId="0" fontId="14" fillId="10" borderId="3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left"/>
    </xf>
    <xf numFmtId="0" fontId="14" fillId="10" borderId="26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11" borderId="4" xfId="0" applyFont="1" applyFill="1" applyBorder="1" applyAlignment="1">
      <alignment horizontal="center"/>
    </xf>
    <xf numFmtId="0" fontId="13" fillId="11" borderId="39" xfId="0" quotePrefix="1" applyFont="1" applyFill="1" applyBorder="1" applyAlignment="1">
      <alignment horizontal="center"/>
    </xf>
    <xf numFmtId="0" fontId="13" fillId="11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12" fillId="11" borderId="8" xfId="0" quotePrefix="1" applyFont="1" applyFill="1" applyBorder="1" applyAlignment="1">
      <alignment horizontal="center" vertical="center" wrapText="1"/>
    </xf>
    <xf numFmtId="0" fontId="14" fillId="11" borderId="48" xfId="0" applyFont="1" applyFill="1" applyBorder="1" applyAlignment="1">
      <alignment horizontal="center" vertical="center"/>
    </xf>
    <xf numFmtId="14" fontId="13" fillId="11" borderId="4" xfId="0" quotePrefix="1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16" fontId="12" fillId="0" borderId="17" xfId="0" quotePrefix="1" applyNumberFormat="1" applyFont="1" applyBorder="1" applyAlignment="1">
      <alignment horizontal="center" vertical="center"/>
    </xf>
    <xf numFmtId="16" fontId="12" fillId="0" borderId="8" xfId="0" quotePrefix="1" applyNumberFormat="1" applyFont="1" applyBorder="1" applyAlignment="1">
      <alignment horizontal="center" vertical="center"/>
    </xf>
    <xf numFmtId="16" fontId="12" fillId="0" borderId="57" xfId="0" quotePrefix="1" applyNumberFormat="1" applyFont="1" applyBorder="1" applyAlignment="1">
      <alignment horizontal="center" vertical="center"/>
    </xf>
    <xf numFmtId="0" fontId="12" fillId="11" borderId="61" xfId="0" quotePrefix="1" applyFont="1" applyFill="1" applyBorder="1" applyAlignment="1">
      <alignment horizontal="center" vertical="center" wrapText="1"/>
    </xf>
    <xf numFmtId="0" fontId="13" fillId="11" borderId="17" xfId="0" quotePrefix="1" applyFont="1" applyFill="1" applyBorder="1" applyAlignment="1">
      <alignment horizontal="center" vertical="center" wrapText="1"/>
    </xf>
    <xf numFmtId="0" fontId="14" fillId="4" borderId="41" xfId="0" applyFont="1" applyFill="1" applyBorder="1"/>
    <xf numFmtId="0" fontId="14" fillId="4" borderId="21" xfId="0" applyFont="1" applyFill="1" applyBorder="1"/>
    <xf numFmtId="0" fontId="14" fillId="4" borderId="42" xfId="0" applyFont="1" applyFill="1" applyBorder="1"/>
    <xf numFmtId="0" fontId="12" fillId="0" borderId="22" xfId="0" applyFont="1" applyBorder="1"/>
    <xf numFmtId="0" fontId="12" fillId="0" borderId="43" xfId="0" applyFont="1" applyBorder="1"/>
    <xf numFmtId="0" fontId="13" fillId="0" borderId="43" xfId="0" applyFont="1" applyBorder="1"/>
    <xf numFmtId="0" fontId="13" fillId="0" borderId="44" xfId="0" applyFont="1" applyBorder="1"/>
    <xf numFmtId="0" fontId="12" fillId="0" borderId="24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23" xfId="0" applyFont="1" applyBorder="1"/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/>
    <xf numFmtId="168" fontId="12" fillId="0" borderId="0" xfId="0" applyNumberFormat="1" applyFont="1" applyBorder="1"/>
    <xf numFmtId="0" fontId="18" fillId="0" borderId="0" xfId="0" applyFont="1" applyBorder="1"/>
    <xf numFmtId="0" fontId="19" fillId="0" borderId="0" xfId="0" applyFont="1" applyBorder="1" applyAlignment="1"/>
    <xf numFmtId="0" fontId="19" fillId="0" borderId="23" xfId="0" applyFont="1" applyBorder="1" applyAlignment="1"/>
    <xf numFmtId="0" fontId="19" fillId="0" borderId="0" xfId="0" applyFont="1" applyBorder="1"/>
    <xf numFmtId="169" fontId="12" fillId="0" borderId="0" xfId="2" applyNumberFormat="1" applyFont="1" applyBorder="1" applyAlignment="1"/>
    <xf numFmtId="0" fontId="12" fillId="0" borderId="19" xfId="0" applyFont="1" applyBorder="1"/>
    <xf numFmtId="0" fontId="18" fillId="0" borderId="19" xfId="0" applyFont="1" applyBorder="1"/>
    <xf numFmtId="0" fontId="18" fillId="0" borderId="20" xfId="0" applyFont="1" applyBorder="1"/>
    <xf numFmtId="0" fontId="14" fillId="12" borderId="18" xfId="0" applyFont="1" applyFill="1" applyBorder="1" applyAlignment="1">
      <alignment horizontal="center" vertical="center"/>
    </xf>
    <xf numFmtId="16" fontId="12" fillId="12" borderId="19" xfId="0" applyNumberFormat="1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/>
    <xf numFmtId="167" fontId="12" fillId="12" borderId="20" xfId="2" applyNumberFormat="1" applyFont="1" applyFill="1" applyBorder="1" applyAlignment="1"/>
    <xf numFmtId="0" fontId="11" fillId="0" borderId="0" xfId="0" applyFont="1"/>
    <xf numFmtId="0" fontId="12" fillId="0" borderId="0" xfId="0" applyFont="1"/>
    <xf numFmtId="43" fontId="13" fillId="0" borderId="0" xfId="2" applyNumberFormat="1" applyFont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43" fontId="12" fillId="0" borderId="0" xfId="0" applyNumberFormat="1" applyFont="1"/>
    <xf numFmtId="0" fontId="14" fillId="10" borderId="3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left"/>
    </xf>
    <xf numFmtId="0" fontId="14" fillId="10" borderId="26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11" borderId="4" xfId="0" applyFont="1" applyFill="1" applyBorder="1" applyAlignment="1">
      <alignment horizontal="center"/>
    </xf>
    <xf numFmtId="0" fontId="13" fillId="11" borderId="39" xfId="0" quotePrefix="1" applyFont="1" applyFill="1" applyBorder="1" applyAlignment="1">
      <alignment horizontal="center"/>
    </xf>
    <xf numFmtId="0" fontId="13" fillId="11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12" fillId="11" borderId="8" xfId="0" quotePrefix="1" applyFont="1" applyFill="1" applyBorder="1" applyAlignment="1">
      <alignment horizontal="center" vertical="center" wrapText="1"/>
    </xf>
    <xf numFmtId="0" fontId="14" fillId="11" borderId="48" xfId="0" applyFont="1" applyFill="1" applyBorder="1" applyAlignment="1">
      <alignment horizontal="center" vertical="center"/>
    </xf>
    <xf numFmtId="14" fontId="13" fillId="11" borderId="4" xfId="0" quotePrefix="1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16" fontId="12" fillId="0" borderId="17" xfId="0" quotePrefix="1" applyNumberFormat="1" applyFont="1" applyBorder="1" applyAlignment="1">
      <alignment horizontal="center" vertical="center"/>
    </xf>
    <xf numFmtId="16" fontId="12" fillId="0" borderId="8" xfId="0" quotePrefix="1" applyNumberFormat="1" applyFont="1" applyBorder="1" applyAlignment="1">
      <alignment horizontal="center" vertical="center"/>
    </xf>
    <xf numFmtId="16" fontId="12" fillId="0" borderId="57" xfId="0" quotePrefix="1" applyNumberFormat="1" applyFont="1" applyBorder="1" applyAlignment="1">
      <alignment horizontal="center" vertical="center"/>
    </xf>
    <xf numFmtId="0" fontId="12" fillId="11" borderId="61" xfId="0" quotePrefix="1" applyFont="1" applyFill="1" applyBorder="1" applyAlignment="1">
      <alignment horizontal="center" vertical="center" wrapText="1"/>
    </xf>
    <xf numFmtId="0" fontId="13" fillId="11" borderId="17" xfId="0" quotePrefix="1" applyFont="1" applyFill="1" applyBorder="1" applyAlignment="1">
      <alignment horizontal="center" vertical="center" wrapText="1"/>
    </xf>
    <xf numFmtId="0" fontId="14" fillId="4" borderId="41" xfId="0" applyFont="1" applyFill="1" applyBorder="1"/>
    <xf numFmtId="0" fontId="14" fillId="4" borderId="21" xfId="0" applyFont="1" applyFill="1" applyBorder="1"/>
    <xf numFmtId="0" fontId="14" fillId="4" borderId="42" xfId="0" applyFont="1" applyFill="1" applyBorder="1"/>
    <xf numFmtId="0" fontId="12" fillId="0" borderId="22" xfId="0" applyFont="1" applyBorder="1"/>
    <xf numFmtId="0" fontId="12" fillId="0" borderId="43" xfId="0" applyFont="1" applyBorder="1"/>
    <xf numFmtId="0" fontId="13" fillId="0" borderId="43" xfId="0" applyFont="1" applyBorder="1"/>
    <xf numFmtId="0" fontId="13" fillId="0" borderId="44" xfId="0" applyFont="1" applyBorder="1"/>
    <xf numFmtId="0" fontId="12" fillId="0" borderId="24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23" xfId="0" applyFont="1" applyBorder="1"/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/>
    <xf numFmtId="168" fontId="12" fillId="0" borderId="0" xfId="0" applyNumberFormat="1" applyFont="1" applyBorder="1"/>
    <xf numFmtId="0" fontId="18" fillId="0" borderId="0" xfId="0" applyFont="1" applyBorder="1"/>
    <xf numFmtId="0" fontId="19" fillId="0" borderId="0" xfId="0" applyFont="1" applyBorder="1" applyAlignment="1"/>
    <xf numFmtId="0" fontId="19" fillId="0" borderId="23" xfId="0" applyFont="1" applyBorder="1" applyAlignment="1"/>
    <xf numFmtId="0" fontId="19" fillId="0" borderId="0" xfId="0" applyFont="1" applyBorder="1"/>
    <xf numFmtId="169" fontId="12" fillId="0" borderId="0" xfId="2" applyNumberFormat="1" applyFont="1" applyBorder="1" applyAlignment="1"/>
    <xf numFmtId="0" fontId="12" fillId="0" borderId="19" xfId="0" applyFont="1" applyBorder="1"/>
    <xf numFmtId="0" fontId="18" fillId="0" borderId="19" xfId="0" applyFont="1" applyBorder="1"/>
    <xf numFmtId="0" fontId="18" fillId="0" borderId="20" xfId="0" applyFont="1" applyBorder="1"/>
    <xf numFmtId="0" fontId="14" fillId="12" borderId="18" xfId="0" applyFont="1" applyFill="1" applyBorder="1" applyAlignment="1">
      <alignment horizontal="center" vertical="center"/>
    </xf>
    <xf numFmtId="16" fontId="12" fillId="12" borderId="19" xfId="0" applyNumberFormat="1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>
      <alignment horizontal="center" vertical="center"/>
    </xf>
    <xf numFmtId="167" fontId="12" fillId="12" borderId="19" xfId="2" applyNumberFormat="1" applyFont="1" applyFill="1" applyBorder="1" applyAlignment="1"/>
    <xf numFmtId="167" fontId="12" fillId="12" borderId="20" xfId="2" applyNumberFormat="1" applyFont="1" applyFill="1" applyBorder="1" applyAlignment="1"/>
    <xf numFmtId="0" fontId="20" fillId="11" borderId="16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16" fontId="21" fillId="11" borderId="4" xfId="0" quotePrefix="1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11" borderId="4" xfId="0" quotePrefix="1" applyFont="1" applyFill="1" applyBorder="1" applyAlignment="1">
      <alignment horizontal="center"/>
    </xf>
    <xf numFmtId="0" fontId="21" fillId="11" borderId="40" xfId="0" quotePrefix="1" applyFont="1" applyFill="1" applyBorder="1" applyAlignment="1">
      <alignment horizontal="center"/>
    </xf>
    <xf numFmtId="0" fontId="20" fillId="11" borderId="38" xfId="0" applyFont="1" applyFill="1" applyBorder="1" applyAlignment="1">
      <alignment horizontal="center" vertical="center"/>
    </xf>
    <xf numFmtId="0" fontId="21" fillId="11" borderId="38" xfId="0" quotePrefix="1" applyFont="1" applyFill="1" applyBorder="1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21" fillId="11" borderId="67" xfId="0" applyFont="1" applyFill="1" applyBorder="1" applyAlignment="1">
      <alignment horizontal="center"/>
    </xf>
    <xf numFmtId="0" fontId="23" fillId="11" borderId="67" xfId="0" applyFont="1" applyFill="1" applyBorder="1" applyAlignment="1">
      <alignment horizontal="center"/>
    </xf>
    <xf numFmtId="0" fontId="21" fillId="11" borderId="39" xfId="0" quotePrefix="1" applyFont="1" applyFill="1" applyBorder="1" applyAlignment="1">
      <alignment horizontal="center" wrapText="1"/>
    </xf>
    <xf numFmtId="0" fontId="20" fillId="11" borderId="16" xfId="0" applyFont="1" applyFill="1" applyBorder="1" applyAlignment="1">
      <alignment horizontal="center" vertical="center"/>
    </xf>
    <xf numFmtId="0" fontId="21" fillId="11" borderId="39" xfId="0" quotePrefix="1" applyFont="1" applyFill="1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6" fontId="21" fillId="11" borderId="40" xfId="0" quotePrefix="1" applyNumberFormat="1" applyFont="1" applyFill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16" fontId="21" fillId="11" borderId="4" xfId="0" quotePrefix="1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11" borderId="4" xfId="0" quotePrefix="1" applyFont="1" applyFill="1" applyBorder="1" applyAlignment="1">
      <alignment horizontal="center"/>
    </xf>
    <xf numFmtId="0" fontId="21" fillId="11" borderId="40" xfId="0" quotePrefix="1" applyFont="1" applyFill="1" applyBorder="1" applyAlignment="1">
      <alignment horizontal="center"/>
    </xf>
    <xf numFmtId="0" fontId="20" fillId="11" borderId="39" xfId="0" applyFont="1" applyFill="1" applyBorder="1" applyAlignment="1">
      <alignment horizontal="center" vertical="center"/>
    </xf>
    <xf numFmtId="0" fontId="12" fillId="11" borderId="4" xfId="0" quotePrefix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11" borderId="39" xfId="0" quotePrefix="1" applyFont="1" applyFill="1" applyBorder="1" applyAlignment="1">
      <alignment horizontal="center"/>
    </xf>
    <xf numFmtId="0" fontId="13" fillId="11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3" fillId="11" borderId="4" xfId="0" quotePrefix="1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40" xfId="0" quotePrefix="1" applyFont="1" applyFill="1" applyBorder="1" applyAlignment="1">
      <alignment horizontal="center"/>
    </xf>
    <xf numFmtId="0" fontId="13" fillId="11" borderId="40" xfId="0" applyFont="1" applyFill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3" fillId="11" borderId="39" xfId="0" quotePrefix="1" applyFont="1" applyFill="1" applyBorder="1" applyAlignment="1">
      <alignment horizontal="center" vertical="center" wrapText="1"/>
    </xf>
    <xf numFmtId="0" fontId="13" fillId="11" borderId="39" xfId="0" applyFont="1" applyFill="1" applyBorder="1" applyAlignment="1">
      <alignment horizontal="center" vertical="center"/>
    </xf>
    <xf numFmtId="0" fontId="13" fillId="11" borderId="4" xfId="0" quotePrefix="1" applyFont="1" applyFill="1" applyBorder="1" applyAlignment="1">
      <alignment horizontal="center" wrapText="1"/>
    </xf>
    <xf numFmtId="0" fontId="12" fillId="11" borderId="39" xfId="0" quotePrefix="1" applyFont="1" applyFill="1" applyBorder="1" applyAlignment="1">
      <alignment horizontal="center" vertical="center" wrapText="1"/>
    </xf>
    <xf numFmtId="0" fontId="12" fillId="11" borderId="40" xfId="0" quotePrefix="1" applyFont="1" applyFill="1" applyBorder="1" applyAlignment="1">
      <alignment horizontal="center" wrapText="1"/>
    </xf>
    <xf numFmtId="16" fontId="12" fillId="0" borderId="10" xfId="0" quotePrefix="1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" fontId="12" fillId="0" borderId="4" xfId="0" quotePrefix="1" applyNumberFormat="1" applyFont="1" applyBorder="1" applyAlignment="1">
      <alignment horizontal="center" vertical="center"/>
    </xf>
    <xf numFmtId="16" fontId="12" fillId="0" borderId="4" xfId="0" quotePrefix="1" applyNumberFormat="1" applyFont="1" applyBorder="1" applyAlignment="1">
      <alignment horizontal="center" vertical="center" wrapText="1"/>
    </xf>
    <xf numFmtId="16" fontId="12" fillId="0" borderId="40" xfId="0" quotePrefix="1" applyNumberFormat="1" applyFont="1" applyBorder="1" applyAlignment="1">
      <alignment horizontal="center" vertical="center"/>
    </xf>
    <xf numFmtId="0" fontId="12" fillId="11" borderId="4" xfId="0" quotePrefix="1" applyFont="1" applyFill="1" applyBorder="1" applyAlignment="1">
      <alignment horizontal="center"/>
    </xf>
    <xf numFmtId="16" fontId="12" fillId="11" borderId="4" xfId="0" quotePrefix="1" applyNumberFormat="1" applyFont="1" applyFill="1" applyBorder="1" applyAlignment="1">
      <alignment horizontal="center"/>
    </xf>
    <xf numFmtId="16" fontId="12" fillId="11" borderId="40" xfId="0" quotePrefix="1" applyNumberFormat="1" applyFont="1" applyFill="1" applyBorder="1" applyAlignment="1">
      <alignment horizontal="center"/>
    </xf>
    <xf numFmtId="0" fontId="12" fillId="11" borderId="10" xfId="0" quotePrefix="1" applyFont="1" applyFill="1" applyBorder="1" applyAlignment="1">
      <alignment horizontal="center" vertical="center" wrapText="1"/>
    </xf>
    <xf numFmtId="0" fontId="12" fillId="11" borderId="10" xfId="0" quotePrefix="1" applyFont="1" applyFill="1" applyBorder="1" applyAlignment="1">
      <alignment horizontal="center"/>
    </xf>
    <xf numFmtId="0" fontId="12" fillId="11" borderId="40" xfId="0" quotePrefix="1" applyFont="1" applyFill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6" borderId="7" xfId="0" applyFont="1" applyFill="1" applyBorder="1" applyAlignment="1"/>
    <xf numFmtId="0" fontId="8" fillId="6" borderId="13" xfId="0" applyFont="1" applyFill="1" applyBorder="1" applyAlignment="1"/>
    <xf numFmtId="0" fontId="8" fillId="6" borderId="8" xfId="0" applyFont="1" applyFill="1" applyBorder="1" applyAlignment="1"/>
    <xf numFmtId="0" fontId="8" fillId="6" borderId="4" xfId="0" applyFont="1" applyFill="1" applyBorder="1" applyAlignment="1"/>
    <xf numFmtId="0" fontId="8" fillId="6" borderId="7" xfId="0" applyFont="1" applyFill="1" applyBorder="1"/>
    <xf numFmtId="0" fontId="9" fillId="6" borderId="7" xfId="0" applyFont="1" applyFill="1" applyBorder="1"/>
    <xf numFmtId="0" fontId="8" fillId="6" borderId="7" xfId="0" applyFont="1" applyFill="1" applyBorder="1" applyAlignment="1">
      <alignment horizontal="center"/>
    </xf>
    <xf numFmtId="165" fontId="0" fillId="6" borderId="7" xfId="0" applyNumberFormat="1" applyFill="1" applyBorder="1"/>
    <xf numFmtId="165" fontId="3" fillId="6" borderId="7" xfId="0" applyNumberFormat="1" applyFont="1" applyFill="1" applyBorder="1"/>
    <xf numFmtId="0" fontId="8" fillId="0" borderId="68" xfId="0" applyFont="1" applyFill="1" applyBorder="1" applyAlignment="1">
      <alignment horizontal="center"/>
    </xf>
    <xf numFmtId="165" fontId="0" fillId="0" borderId="68" xfId="0" applyNumberFormat="1" applyFill="1" applyBorder="1"/>
    <xf numFmtId="165" fontId="3" fillId="0" borderId="68" xfId="0" applyNumberFormat="1" applyFont="1" applyFill="1" applyBorder="1"/>
    <xf numFmtId="0" fontId="8" fillId="0" borderId="68" xfId="0" applyFont="1" applyFill="1" applyBorder="1" applyAlignment="1"/>
    <xf numFmtId="0" fontId="0" fillId="0" borderId="68" xfId="0" applyFill="1" applyBorder="1"/>
    <xf numFmtId="0" fontId="8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165" fontId="3" fillId="0" borderId="0" xfId="0" applyNumberFormat="1" applyFont="1" applyFill="1" applyBorder="1"/>
    <xf numFmtId="0" fontId="8" fillId="0" borderId="0" xfId="0" applyFont="1" applyFill="1" applyBorder="1" applyAlignment="1"/>
    <xf numFmtId="0" fontId="8" fillId="6" borderId="8" xfId="0" applyFont="1" applyFill="1" applyBorder="1" applyAlignment="1">
      <alignment horizontal="center"/>
    </xf>
    <xf numFmtId="164" fontId="0" fillId="6" borderId="8" xfId="1" applyFont="1" applyFill="1" applyBorder="1"/>
    <xf numFmtId="165" fontId="3" fillId="6" borderId="8" xfId="0" applyNumberFormat="1" applyFont="1" applyFill="1" applyBorder="1"/>
    <xf numFmtId="165" fontId="0" fillId="6" borderId="8" xfId="0" applyNumberFormat="1" applyFill="1" applyBorder="1"/>
    <xf numFmtId="0" fontId="10" fillId="13" borderId="4" xfId="0" applyFont="1" applyFill="1" applyBorder="1"/>
    <xf numFmtId="0" fontId="10" fillId="14" borderId="4" xfId="0" applyFont="1" applyFill="1" applyBorder="1"/>
    <xf numFmtId="0" fontId="26" fillId="0" borderId="4" xfId="0" applyFont="1" applyBorder="1" applyAlignment="1">
      <alignment horizontal="center"/>
    </xf>
    <xf numFmtId="0" fontId="10" fillId="7" borderId="7" xfId="0" applyFont="1" applyFill="1" applyBorder="1"/>
    <xf numFmtId="0" fontId="8" fillId="0" borderId="6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64" fontId="3" fillId="6" borderId="4" xfId="1" applyFont="1" applyFill="1" applyBorder="1"/>
    <xf numFmtId="164" fontId="3" fillId="6" borderId="8" xfId="1" applyFont="1" applyFill="1" applyBorder="1"/>
    <xf numFmtId="0" fontId="0" fillId="16" borderId="67" xfId="0" applyFill="1" applyBorder="1"/>
    <xf numFmtId="0" fontId="8" fillId="16" borderId="67" xfId="0" applyFont="1" applyFill="1" applyBorder="1" applyAlignment="1"/>
    <xf numFmtId="0" fontId="0" fillId="16" borderId="9" xfId="0" applyFill="1" applyBorder="1"/>
    <xf numFmtId="0" fontId="0" fillId="16" borderId="10" xfId="0" applyFill="1" applyBorder="1"/>
    <xf numFmtId="0" fontId="0" fillId="16" borderId="0" xfId="0" applyFill="1"/>
    <xf numFmtId="0" fontId="10" fillId="8" borderId="4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 vertical="center"/>
    </xf>
    <xf numFmtId="0" fontId="8" fillId="15" borderId="67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11" borderId="40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55" xfId="0" applyFont="1" applyFill="1" applyBorder="1" applyAlignment="1">
      <alignment horizontal="center" vertical="center" wrapText="1"/>
    </xf>
    <xf numFmtId="0" fontId="16" fillId="11" borderId="56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/>
    </xf>
    <xf numFmtId="0" fontId="14" fillId="11" borderId="55" xfId="0" applyFont="1" applyFill="1" applyBorder="1" applyAlignment="1">
      <alignment horizontal="center" vertical="center"/>
    </xf>
    <xf numFmtId="0" fontId="14" fillId="11" borderId="56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166" fontId="20" fillId="0" borderId="0" xfId="0" applyNumberFormat="1" applyFont="1" applyAlignment="1">
      <alignment horizontal="left"/>
    </xf>
    <xf numFmtId="0" fontId="20" fillId="10" borderId="25" xfId="0" applyFont="1" applyFill="1" applyBorder="1" applyAlignment="1">
      <alignment horizontal="center" vertical="center"/>
    </xf>
    <xf numFmtId="0" fontId="20" fillId="10" borderId="31" xfId="0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/>
    </xf>
    <xf numFmtId="0" fontId="20" fillId="10" borderId="26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/>
    </xf>
    <xf numFmtId="0" fontId="20" fillId="11" borderId="19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right"/>
    </xf>
    <xf numFmtId="0" fontId="20" fillId="10" borderId="19" xfId="0" applyFont="1" applyFill="1" applyBorder="1" applyAlignment="1">
      <alignment horizontal="right"/>
    </xf>
    <xf numFmtId="0" fontId="20" fillId="10" borderId="20" xfId="0" applyFont="1" applyFill="1" applyBorder="1" applyAlignment="1">
      <alignment horizontal="right"/>
    </xf>
    <xf numFmtId="0" fontId="25" fillId="0" borderId="2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10" borderId="27" xfId="0" applyFont="1" applyFill="1" applyBorder="1" applyAlignment="1">
      <alignment horizontal="center" wrapText="1"/>
    </xf>
    <xf numFmtId="0" fontId="20" fillId="10" borderId="32" xfId="0" applyFont="1" applyFill="1" applyBorder="1" applyAlignment="1">
      <alignment horizontal="center" wrapText="1"/>
    </xf>
    <xf numFmtId="0" fontId="20" fillId="10" borderId="46" xfId="0" applyFont="1" applyFill="1" applyBorder="1" applyAlignment="1">
      <alignment horizontal="center" wrapText="1"/>
    </xf>
    <xf numFmtId="0" fontId="20" fillId="10" borderId="28" xfId="0" applyFont="1" applyFill="1" applyBorder="1" applyAlignment="1">
      <alignment horizontal="center" vertical="center" wrapText="1"/>
    </xf>
    <xf numFmtId="0" fontId="20" fillId="10" borderId="33" xfId="0" applyFont="1" applyFill="1" applyBorder="1" applyAlignment="1">
      <alignment horizontal="center" vertical="center" wrapText="1"/>
    </xf>
    <xf numFmtId="0" fontId="20" fillId="10" borderId="47" xfId="0" applyFont="1" applyFill="1" applyBorder="1" applyAlignment="1">
      <alignment horizontal="center" vertical="center" wrapText="1"/>
    </xf>
    <xf numFmtId="0" fontId="20" fillId="10" borderId="29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/>
    </xf>
    <xf numFmtId="0" fontId="20" fillId="10" borderId="26" xfId="0" applyFont="1" applyFill="1" applyBorder="1" applyAlignment="1">
      <alignment horizontal="center"/>
    </xf>
    <xf numFmtId="0" fontId="20" fillId="10" borderId="30" xfId="0" applyFont="1" applyFill="1" applyBorder="1" applyAlignment="1">
      <alignment horizontal="center" vertical="center" wrapText="1"/>
    </xf>
    <xf numFmtId="0" fontId="20" fillId="10" borderId="36" xfId="0" applyFont="1" applyFill="1" applyBorder="1" applyAlignment="1">
      <alignment horizontal="center" vertical="center" wrapText="1"/>
    </xf>
    <xf numFmtId="0" fontId="20" fillId="10" borderId="51" xfId="0" applyFont="1" applyFill="1" applyBorder="1" applyAlignment="1">
      <alignment horizontal="center" vertical="center" wrapText="1"/>
    </xf>
    <xf numFmtId="0" fontId="20" fillId="10" borderId="34" xfId="0" applyFont="1" applyFill="1" applyBorder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  <xf numFmtId="0" fontId="20" fillId="10" borderId="26" xfId="0" applyFont="1" applyFill="1" applyBorder="1" applyAlignment="1">
      <alignment horizontal="center" vertical="center" wrapText="1"/>
    </xf>
    <xf numFmtId="0" fontId="20" fillId="10" borderId="32" xfId="0" applyFont="1" applyFill="1" applyBorder="1" applyAlignment="1">
      <alignment horizontal="center" vertical="center" wrapText="1"/>
    </xf>
    <xf numFmtId="0" fontId="20" fillId="10" borderId="46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left"/>
    </xf>
    <xf numFmtId="0" fontId="14" fillId="10" borderId="25" xfId="0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center" vertical="center"/>
    </xf>
    <xf numFmtId="0" fontId="14" fillId="10" borderId="26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wrapText="1"/>
    </xf>
    <xf numFmtId="0" fontId="14" fillId="10" borderId="32" xfId="0" applyFont="1" applyFill="1" applyBorder="1" applyAlignment="1">
      <alignment horizont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10" borderId="33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14" fillId="11" borderId="53" xfId="0" applyFont="1" applyFill="1" applyBorder="1" applyAlignment="1">
      <alignment horizontal="center" vertical="center"/>
    </xf>
    <xf numFmtId="0" fontId="14" fillId="11" borderId="67" xfId="0" applyFont="1" applyFill="1" applyBorder="1" applyAlignment="1">
      <alignment horizontal="center" vertical="center"/>
    </xf>
    <xf numFmtId="0" fontId="14" fillId="11" borderId="66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right"/>
    </xf>
    <xf numFmtId="0" fontId="14" fillId="10" borderId="19" xfId="0" applyFont="1" applyFill="1" applyBorder="1" applyAlignment="1">
      <alignment horizontal="right"/>
    </xf>
    <xf numFmtId="0" fontId="14" fillId="10" borderId="20" xfId="0" applyFont="1" applyFill="1" applyBorder="1" applyAlignment="1">
      <alignment horizontal="right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11" borderId="18" xfId="0" applyFont="1" applyFill="1" applyBorder="1" applyAlignment="1">
      <alignment horizontal="center"/>
    </xf>
    <xf numFmtId="0" fontId="14" fillId="11" borderId="19" xfId="0" applyFont="1" applyFill="1" applyBorder="1" applyAlignment="1">
      <alignment horizontal="center"/>
    </xf>
    <xf numFmtId="0" fontId="14" fillId="11" borderId="58" xfId="0" applyFont="1" applyFill="1" applyBorder="1" applyAlignment="1">
      <alignment horizontal="center" vertical="center"/>
    </xf>
    <xf numFmtId="0" fontId="14" fillId="11" borderId="59" xfId="0" applyFont="1" applyFill="1" applyBorder="1" applyAlignment="1">
      <alignment horizontal="center" vertical="center"/>
    </xf>
    <xf numFmtId="0" fontId="14" fillId="11" borderId="60" xfId="0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137"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7" tint="0.5999938962981048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7" tint="0.5999938962981048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7" tint="0.5999938962981048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4" tint="0.79998168889431442"/>
          <bgColor theme="7" tint="0.5999938962981048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7" tint="0.5999938962981048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numFmt numFmtId="164" formatCode="_(&quot;₱&quot;* #,##0.00_);_(&quot;₱&quot;* \(#,##0.00\);_(&quot;₱&quot;* &quot;-&quot;??_);_(@_)"/>
    </dxf>
    <dxf>
      <numFmt numFmtId="164" formatCode="_(&quot;₱&quot;* #,##0.00_);_(&quot;₱&quot;* \(#,##0.00\);_(&quot;₱&quot;* &quot;-&quot;??_);_(@_)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7" tint="0.5999938962981048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&quot;₱&quot;* #,##0.00_);_(&quot;₱&quot;* \(#,##0.00\);_(&quot;₱&quot;* &quot;-&quot;??_);_(@_)"/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4ADA1B8-4F0A-43B8-8A31-05F4C5730673}" name="PAGIBIGSTD1" displayName="PAGIBIGSTD1" ref="A1:L216" totalsRowShown="0" headerRowDxfId="135" headerRowBorderDxfId="134" tableBorderDxfId="133" headerRowCellStyle="Currency">
  <autoFilter ref="A1:L216" xr:uid="{A4ADA1B8-4F0A-43B8-8A31-05F4C5730673}"/>
  <tableColumns count="12">
    <tableColumn id="1" xr3:uid="{38399B17-B5FF-4A1B-BB59-0F6F181603AE}" name="BLOCK AND LOT" dataDxfId="132"/>
    <tableColumn id="2" xr3:uid="{60ABDA0B-F246-4E14-8A0F-7FF7D1D8DE16}" name="LA" dataDxfId="131"/>
    <tableColumn id="3" xr3:uid="{4FE1C142-BB3C-4F2D-B0E0-3D2463D65E62}" name="HA" dataDxfId="130"/>
    <tableColumn id="4" xr3:uid="{E30AE0CB-8364-4D3D-BA35-A34FDFE4A0CC}" name="TSP" dataDxfId="129" dataCellStyle="Currency"/>
    <tableColumn id="5" xr3:uid="{776BC3E2-FE65-4562-B840-503343F99F19}" name="IC/IE" dataDxfId="128" dataCellStyle="Currency"/>
    <tableColumn id="6" xr3:uid="{18249C95-BBC1-4A62-B960-3F62286FE95F}" name="MF/VAT" dataDxfId="127" dataCellStyle="Currency"/>
    <tableColumn id="7" xr3:uid="{2CCD5BB8-AC05-4C07-BA08-7C1C280B993A}" name="TCP" dataDxfId="126" dataCellStyle="Currency"/>
    <tableColumn id="8" xr3:uid="{E69BDEA6-FB56-4E81-AE3F-AD4A7BDD1B0C}" name="BALANCE" dataDxfId="125" dataCellStyle="Currency"/>
    <tableColumn id="9" xr3:uid="{573B257E-3365-478A-B99A-17AEAA53256D}" name="DP" dataDxfId="124" dataCellStyle="Currency"/>
    <tableColumn id="10" xr3:uid="{5A116F33-E08C-4048-B3A0-2B6795265D49}" name="RF" dataDxfId="123" dataCellStyle="Currency"/>
    <tableColumn id="11" xr3:uid="{8E2DA57D-9310-450D-B907-2D1A3E30E8B0}" name="NET DP" dataCellStyle="Currency"/>
    <tableColumn id="12" xr3:uid="{ABBF7BF0-FE44-4B0D-9A3C-7A4DC466BEF9}" name="MDP(24/12mos)" dataDxfId="122" dataCellStyle="Currency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B59F16B-494A-4AEE-B063-C1AF50AEA815}" name="BANKLOTONLY2" displayName="BANKLOTONLY2" ref="A1:K30" totalsRowShown="0" headerRowDxfId="23" headerRowBorderDxfId="22" tableBorderDxfId="21" headerRowCellStyle="Currency">
  <autoFilter ref="A1:K30" xr:uid="{9B59F16B-494A-4AEE-B063-C1AF50AEA815}"/>
  <tableColumns count="11">
    <tableColumn id="1" xr3:uid="{C0FD3ACD-C6ED-4C10-A320-01B452A4660F}" name="BALANCE" dataDxfId="20" dataCellStyle="Currency"/>
    <tableColumn id="2" xr3:uid="{2F81AF12-A824-489E-A352-E731DE8B3A4E}" name="10"/>
    <tableColumn id="3" xr3:uid="{6217C0D8-DA30-4D8D-B504-23F21943AA75}" name="15"/>
    <tableColumn id="4" xr3:uid="{EAF93DC9-BF4C-4B88-96C9-55BFA59A80AE}" name="20"/>
    <tableColumn id="5" xr3:uid="{54AAE0E3-3A4B-4428-A63B-511D77FD37A1}" name="25"/>
    <tableColumn id="6" xr3:uid="{B995D7FE-F1A0-44FE-9333-FC1E7A7E16F2}" name="30"/>
    <tableColumn id="7" xr3:uid="{EA8D952C-CA52-4125-8645-91946B6781E5}" name="GMI 10"/>
    <tableColumn id="8" xr3:uid="{2F104F7E-D16D-434E-81A2-F82907BF4C2E}" name="GMI 15"/>
    <tableColumn id="9" xr3:uid="{1F50B762-C413-4801-9505-7D62EE3D4A0B}" name="GMI 20"/>
    <tableColumn id="10" xr3:uid="{599F63C5-42F6-435C-A566-EA5291399372}" name="GMI 25"/>
    <tableColumn id="11" xr3:uid="{DEFF38C2-78AD-4651-AE75-B876E3953CF8}" name="GMI 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18F4C14-CBFB-42F0-88B8-4FCA9715CCE7}" name="PAGIBIGBARE1" displayName="PAGIBIGBARE1" ref="A1:L217" totalsRowShown="0" headerRowBorderDxfId="19" tableBorderDxfId="18">
  <autoFilter ref="A1:L217" xr:uid="{218F4C14-CBFB-42F0-88B8-4FCA9715CCE7}"/>
  <tableColumns count="12">
    <tableColumn id="1" xr3:uid="{18618620-02B3-43B2-B3DC-1C5520AE40D2}" name="BLOCK AND LOT" dataDxfId="17"/>
    <tableColumn id="2" xr3:uid="{74D411E5-0FEE-456E-B4AD-F38ACA4EA124}" name="LA" dataDxfId="16"/>
    <tableColumn id="3" xr3:uid="{B7FDA00E-95B5-4B98-AF3A-96D235E6DCF0}" name="HA" dataDxfId="15"/>
    <tableColumn id="4" xr3:uid="{0B83AB97-4451-4B55-A4B6-AA0136383B50}" name="TSP" dataDxfId="14" dataCellStyle="Currency"/>
    <tableColumn id="5" xr3:uid="{221CEC0C-B343-4E74-B6E2-9F8C366B6F63}" name="IC/IE" dataDxfId="13" dataCellStyle="Currency"/>
    <tableColumn id="6" xr3:uid="{AD8BD956-09EB-402B-9204-82BC31F07229}" name="MF/VAT" dataDxfId="12" dataCellStyle="Currency"/>
    <tableColumn id="7" xr3:uid="{D53AD1A0-CD6D-4DAC-9780-4035EBBB721E}" name="TCP" dataDxfId="11" dataCellStyle="Currency"/>
    <tableColumn id="8" xr3:uid="{73BA74D6-D756-4AF4-A728-108D00E1E900}" name="BALANCE" dataDxfId="10" dataCellStyle="Currency"/>
    <tableColumn id="9" xr3:uid="{0CD12C2E-6C6A-43C7-BD5E-D2FEDACC5A93}" name="DP" dataDxfId="9" dataCellStyle="Currency"/>
    <tableColumn id="10" xr3:uid="{D3489405-5A7E-4595-A811-92439DFEDE9F}" name="RF" dataDxfId="8" dataCellStyle="Currency"/>
    <tableColumn id="11" xr3:uid="{49FDEC65-50ED-4E98-9F27-220901B0F0E3}" name="NET DP" dataCellStyle="Currency"/>
    <tableColumn id="12" xr3:uid="{38390898-BDE8-48CC-A6D6-BC079A317D9F}" name="MDP 24mos" dataDxfId="7" dataCellStyle="Currency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917606-B782-4120-BC70-C210BF14CB9B}" name="PAGIBIGBARE2" displayName="PAGIBIGBARE2" ref="A1:K19" totalsRowShown="0" dataCellStyle="Currency">
  <autoFilter ref="A1:K19" xr:uid="{71917606-B782-4120-BC70-C210BF14CB9B}"/>
  <tableColumns count="11">
    <tableColumn id="1" xr3:uid="{2772D1F7-497E-42B4-8834-857B99CC2916}" name="BALANCE" dataDxfId="4" dataCellStyle="Currency"/>
    <tableColumn id="2" xr3:uid="{944201B2-2523-4A2D-A6BD-8F631847618D}" name="10" dataCellStyle="Currency"/>
    <tableColumn id="3" xr3:uid="{997BF8EC-AE43-4E62-A8A9-58B3F6AA393E}" name="15" dataCellStyle="Currency"/>
    <tableColumn id="4" xr3:uid="{24832503-D26B-4C3B-8744-C6F73CFC0049}" name="20" dataCellStyle="Currency"/>
    <tableColumn id="5" xr3:uid="{55FFB9B0-DE95-4776-927E-5EFFD8F7A010}" name="25" dataCellStyle="Currency"/>
    <tableColumn id="6" xr3:uid="{41B2A4FF-3F5B-4130-A46A-31A4DEA94AE9}" name="30" dataCellStyle="Currency"/>
    <tableColumn id="7" xr3:uid="{FF01459B-0468-4980-9CAE-8492B93DAA29}" name="GMI 10" dataCellStyle="Currency"/>
    <tableColumn id="8" xr3:uid="{29620CC6-8F8A-4FB3-84DE-66F903A7830E}" name="GMI 15" dataDxfId="3" dataCellStyle="Currency"/>
    <tableColumn id="9" xr3:uid="{B1A92AC4-C6C6-4C5C-82C5-69BB9B21939B}" name="GMI 20" dataDxfId="2" dataCellStyle="Currency"/>
    <tableColumn id="10" xr3:uid="{45603613-9443-41E1-8740-0B2AC4E513DB}" name="GMI 25" dataDxfId="1" dataCellStyle="Currency"/>
    <tableColumn id="11" xr3:uid="{F8139EAD-FF39-4E5A-95C2-970F5957C510}" name="GMI 30" dataDxfId="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B8E6771-CF5F-484F-86E7-29F9FE00B1B5}" name="PAGIBIGSTD2" displayName="PAGIBIGSTD2" ref="A1:K19" totalsRowShown="0">
  <autoFilter ref="A1:K19" xr:uid="{1B8E6771-CF5F-484F-86E7-29F9FE00B1B5}"/>
  <tableColumns count="11">
    <tableColumn id="1" xr3:uid="{81E76821-7C50-44C5-BB9C-55108996591D}" name="BALANCE" dataDxfId="118" dataCellStyle="Currency"/>
    <tableColumn id="2" xr3:uid="{90623984-2847-4DA6-9029-09CF3D43FC0E}" name="10" dataCellStyle="Currency"/>
    <tableColumn id="3" xr3:uid="{BD3A78B3-68E0-4283-A93F-BFC4EFE5E0E8}" name="15" dataCellStyle="Currency"/>
    <tableColumn id="4" xr3:uid="{44574326-B385-42A7-9E08-0F733D58EEFD}" name="20" dataCellStyle="Currency"/>
    <tableColumn id="5" xr3:uid="{3910F14A-549E-495C-A06F-115220337BBA}" name="25" dataCellStyle="Currency"/>
    <tableColumn id="6" xr3:uid="{AAA8AA35-7F0C-4C11-8874-3010288D909D}" name="30" dataCellStyle="Currency"/>
    <tableColumn id="7" xr3:uid="{DDEE5C12-B3AE-40DB-8FEB-5336820136E7}" name="GMI 10" dataCellStyle="Currency"/>
    <tableColumn id="8" xr3:uid="{9C4EF780-93E3-4388-B0A0-3751EBEF9D70}" name="GMI 15" dataDxfId="117" dataCellStyle="Currency"/>
    <tableColumn id="9" xr3:uid="{EF987A55-72D8-4867-837A-5D86F0D80E3A}" name="GMI 20" dataDxfId="116" dataCellStyle="Currency"/>
    <tableColumn id="10" xr3:uid="{9A93AC21-3218-4B69-9212-EE8E31C85834}" name="GMI 25" dataDxfId="115" dataCellStyle="Currency"/>
    <tableColumn id="11" xr3:uid="{79DAA213-D2D5-4CFC-8419-8BBC7799F349}" name="GMI 30" dataDxfId="114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231E175-C450-49F1-8365-5B997DEB7487}" name="PAGIBIGLOT1" displayName="PAGIBIGLOT1" ref="A1:L216" totalsRowShown="0" dataDxfId="112" headerRowBorderDxfId="113" tableBorderDxfId="111">
  <autoFilter ref="A1:L216" xr:uid="{6231E175-C450-49F1-8365-5B997DEB7487}"/>
  <tableColumns count="12">
    <tableColumn id="1" xr3:uid="{38000DAC-C6FC-44EE-BB96-C3DDA3D48A3F}" name="BLOCK AND LOT" dataDxfId="110"/>
    <tableColumn id="2" xr3:uid="{F78212C2-40B5-4671-9BAC-B40087D6736B}" name="LA" dataDxfId="109"/>
    <tableColumn id="3" xr3:uid="{1A4205D6-8970-4C70-942C-921C365AF90F}" name="HA" dataDxfId="108"/>
    <tableColumn id="4" xr3:uid="{EA2E3B83-1B44-4A67-A9E5-58CA83AAC65E}" name="TSP" dataDxfId="107"/>
    <tableColumn id="5" xr3:uid="{332E2F93-5075-4A0E-8CDD-E60887E999CB}" name="IC/IE" dataDxfId="106"/>
    <tableColumn id="6" xr3:uid="{EB01363F-30F0-499B-808E-B8E45528CD00}" name="MF/VAT" dataDxfId="105"/>
    <tableColumn id="7" xr3:uid="{8AC9E854-6B20-4B41-83D7-E78B5D438EDF}" name="TCP" dataDxfId="104"/>
    <tableColumn id="8" xr3:uid="{567F1AC8-D5C0-4100-94A9-2C08523DCA37}" name="BALANCE" dataDxfId="103"/>
    <tableColumn id="9" xr3:uid="{EBBFFFE6-A4D8-4282-B29F-4F4525E3D774}" name="DP" dataDxfId="102"/>
    <tableColumn id="10" xr3:uid="{63C7EA04-50C8-48CC-B65C-4C8BB7665665}" name="RF" dataDxfId="101"/>
    <tableColumn id="11" xr3:uid="{F75AD4E4-07DD-4297-9BA5-90DA3881B5DE}" name="NET DP" dataDxfId="100"/>
    <tableColumn id="12" xr3:uid="{436AB136-7B06-49A7-9142-FC7C1C60F366}" name="MDP(24/12mos)" dataDxfId="9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4AEA11B-CD1B-42B5-9303-22DC72CD0E8F}" name="PAGIBIGLOT2" displayName="PAGIBIGLOT2" ref="A1:K25" totalsRowShown="0" headerRowDxfId="98" dataDxfId="96" headerRowBorderDxfId="97" tableBorderDxfId="95">
  <autoFilter ref="A1:K25" xr:uid="{C4AEA11B-CD1B-42B5-9303-22DC72CD0E8F}"/>
  <tableColumns count="11">
    <tableColumn id="1" xr3:uid="{C31893A1-6D3D-4734-826C-F56B38656811}" name="BALANCE" dataDxfId="94" dataCellStyle="Currency"/>
    <tableColumn id="2" xr3:uid="{9478E0AD-521B-4ECA-81C2-7700F40A04AF}" name="10" dataDxfId="93"/>
    <tableColumn id="3" xr3:uid="{E1C5EDD9-08BF-42D8-8934-33906BFF7556}" name="15" dataDxfId="92"/>
    <tableColumn id="4" xr3:uid="{D1C29B35-11F9-4B18-82AA-49F4C066DF23}" name="20" dataDxfId="91"/>
    <tableColumn id="5" xr3:uid="{6C42759F-2E9B-42F3-B658-AFF74A6A6ABD}" name="25" dataDxfId="90"/>
    <tableColumn id="6" xr3:uid="{A6BFDDA2-FECA-45C8-8DF2-9859F3681FD2}" name="30" dataDxfId="89"/>
    <tableColumn id="7" xr3:uid="{8ED6CD26-A5E5-450D-BA22-8A5480856C47}" name="GMI 10" dataDxfId="88"/>
    <tableColumn id="8" xr3:uid="{661ECA58-77C3-4968-8015-1432BFC5B881}" name="GMI 15" dataDxfId="87"/>
    <tableColumn id="9" xr3:uid="{D2CD47E2-E0DD-4E61-B5B9-C499F7E10A68}" name="GMI 20" dataDxfId="86"/>
    <tableColumn id="10" xr3:uid="{28D3E1C5-4F5E-4FFB-813F-CB18C841831E}" name="GMI 25" dataDxfId="85"/>
    <tableColumn id="11" xr3:uid="{6FBE23CA-C6CB-4164-9A63-1D2443C51E02}" name="GMI 30" dataDxfId="8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9E7DE7-0B76-400D-809C-F28DA5340D68}" name="BANKSTD1" displayName="BANKSTD1" ref="A1:L216" totalsRowShown="0">
  <autoFilter ref="A1:L216" xr:uid="{3A9E7DE7-0B76-400D-809C-F28DA5340D68}"/>
  <tableColumns count="12">
    <tableColumn id="2" xr3:uid="{4CC508CF-115D-479E-9D3B-CAF2C5E568DA}" name="BLOCK AND LOT"/>
    <tableColumn id="3" xr3:uid="{8417F176-B5ED-4C75-916E-3E08D2B202F5}" name="LA" dataDxfId="83"/>
    <tableColumn id="4" xr3:uid="{2F84666C-ACEE-4EC8-8034-B66D91D153AA}" name="HA"/>
    <tableColumn id="5" xr3:uid="{95BD5107-F029-434B-AFAF-7024CB003D67}" name="TSP" dataDxfId="82" dataCellStyle="Currency"/>
    <tableColumn id="6" xr3:uid="{B44FA607-034D-4395-9827-BBAD995FB226}" name="IC/IE" dataDxfId="81" dataCellStyle="Currency"/>
    <tableColumn id="7" xr3:uid="{BF0B4E5B-9BD1-4332-A832-39FECFB1968F}" name="MF/VAT" dataDxfId="80" dataCellStyle="Currency"/>
    <tableColumn id="8" xr3:uid="{9EC8CCEC-B5E0-4A0C-B0FE-6BC18CAFEB85}" name="TCP" dataDxfId="79" dataCellStyle="Currency"/>
    <tableColumn id="9" xr3:uid="{DDF7CBEA-948D-408F-9E94-46FC8F342B96}" name="BALANCE" dataDxfId="78"/>
    <tableColumn id="10" xr3:uid="{08736F8D-0898-4479-8C82-E0894D438083}" name="DP" dataDxfId="77" dataCellStyle="Currency"/>
    <tableColumn id="11" xr3:uid="{CC09ABF5-41F4-497D-8C68-F3263D75B889}" name="RF" dataDxfId="76" dataCellStyle="Currency"/>
    <tableColumn id="12" xr3:uid="{A9B89DCD-00CE-4942-A1BD-BE1C1EC22130}" name="NET DP" dataCellStyle="Currency"/>
    <tableColumn id="13" xr3:uid="{D4A6867C-FAD8-4F43-BD9D-87439A448582}" name="MDP(24/12mos)" dataDxfId="75" dataCellStyle="Currenc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61407E-3FE5-4346-A0CC-000217DF7027}" name="BANKSTD2" displayName="BANKSTD2" ref="A1:K26" totalsRowShown="0" headerRowDxfId="73" dataDxfId="72" headerRowCellStyle="Currency" dataCellStyle="Currency">
  <autoFilter ref="A1:K26" xr:uid="{E661407E-3FE5-4346-A0CC-000217DF7027}"/>
  <tableColumns count="11">
    <tableColumn id="1" xr3:uid="{718285B8-91B2-4CED-B153-CE18CF8779FB}" name="BALANCE" dataDxfId="71" dataCellStyle="Currency"/>
    <tableColumn id="2" xr3:uid="{C300372E-A312-4D18-8409-1193A47948EF}" name="10" dataDxfId="70" dataCellStyle="Currency"/>
    <tableColumn id="3" xr3:uid="{9E4C6F6D-2541-4195-9737-F26E04D0E435}" name="15" dataDxfId="69" dataCellStyle="Currency"/>
    <tableColumn id="4" xr3:uid="{D7DD382F-06EF-4A0E-8498-1ACAB373FF05}" name="20" dataDxfId="68" dataCellStyle="Currency"/>
    <tableColumn id="5" xr3:uid="{EAAD3195-D65F-4DB8-B7CB-11C45EA8AFC3}" name="25" dataDxfId="67" dataCellStyle="Currency"/>
    <tableColumn id="6" xr3:uid="{7FBC9BA9-7071-4F34-A766-2DB12640692D}" name="30" dataDxfId="66" dataCellStyle="Currency"/>
    <tableColumn id="12" xr3:uid="{5D259BEB-FE81-4D34-B691-A68F0856A566}" name="GMI 10" dataDxfId="65" dataCellStyle="Currency"/>
    <tableColumn id="7" xr3:uid="{19BD0B9C-2151-480B-9603-9A8DB29A9E95}" name="GMI 15" dataDxfId="64" dataCellStyle="Currency"/>
    <tableColumn id="8" xr3:uid="{7A915A30-BF96-4809-A249-D2E19EAEF5F0}" name="GMI 20" dataDxfId="63" dataCellStyle="Currency"/>
    <tableColumn id="9" xr3:uid="{71898164-96C9-42C7-97C5-6C5DBE73D9C2}" name="GMI 25" dataDxfId="62" dataCellStyle="Currency"/>
    <tableColumn id="11" xr3:uid="{DCE2F009-7DFA-464A-833E-89E6AD96C69F}" name="GMI 30" dataDxfId="61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56E889-A708-4948-9A4F-FB6E7C200D3A}" name="BANKBARE1" displayName="BANKBARE1" ref="A1:L216" totalsRowShown="0" headerRowDxfId="60" headerRowBorderDxfId="59" tableBorderDxfId="58" headerRowCellStyle="Currency">
  <autoFilter ref="A1:L216" xr:uid="{DC56E889-A708-4948-9A4F-FB6E7C200D3A}"/>
  <tableColumns count="12">
    <tableColumn id="1" xr3:uid="{6CBFC53B-6CB0-4886-9F6F-130D91845EC7}" name="BLOCK AND LOT" dataDxfId="57"/>
    <tableColumn id="2" xr3:uid="{4BAF7312-AA28-410C-B2BB-D7199DA5E7A0}" name="LA" dataDxfId="56"/>
    <tableColumn id="3" xr3:uid="{CE3F6724-FABA-408F-8FB0-3620F2B14885}" name="HA" dataDxfId="55"/>
    <tableColumn id="4" xr3:uid="{5010B979-0F69-4098-9360-CCA236663AC2}" name="TSP" dataCellStyle="Currency"/>
    <tableColumn id="5" xr3:uid="{D7E29498-5C20-4CE0-93EE-3F4B64361048}" name="IC/IE" dataDxfId="54" dataCellStyle="Currency"/>
    <tableColumn id="6" xr3:uid="{09D15F40-883C-417C-8817-C7C5B08E2A26}" name="MF/VAT" dataDxfId="53" dataCellStyle="Currency"/>
    <tableColumn id="7" xr3:uid="{277A0401-2B4E-492D-96E1-35CF8E261F0B}" name="TCP" dataCellStyle="Currency"/>
    <tableColumn id="8" xr3:uid="{C11E56FA-790D-4500-9273-FD7EF157DB15}" name="BALANCE" dataDxfId="52" dataCellStyle="Currency"/>
    <tableColumn id="9" xr3:uid="{4741577B-02E9-46E6-A877-D1B7094931E4}" name="DP" dataDxfId="51" dataCellStyle="Currency"/>
    <tableColumn id="10" xr3:uid="{4BF5F6A2-2B57-4022-9A94-FB90C6DE16C8}" name="RF" dataDxfId="50" dataCellStyle="Currency"/>
    <tableColumn id="11" xr3:uid="{AF5A6E6D-1763-4DA5-931B-DCD2C2901530}" name="NET DP" dataDxfId="49" dataCellStyle="Currency"/>
    <tableColumn id="12" xr3:uid="{4153E1B2-DB09-4F1E-B927-E23914D72ACE}" name="MDP(24mos)" dataDxfId="48" dataCellStyle="Currenc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258049-405B-42A8-A8EF-8EAD6C4C916E}" name="BANKBARE2" displayName="BANKBARE2" ref="A1:K25" totalsRowShown="0">
  <autoFilter ref="A1:K25" xr:uid="{9E258049-405B-42A8-A8EF-8EAD6C4C916E}"/>
  <tableColumns count="11">
    <tableColumn id="1" xr3:uid="{A9CFA5DE-4FB9-4BB1-ABC1-1B3141E9A6ED}" name="BALANCE" dataDxfId="46" dataCellStyle="Currency"/>
    <tableColumn id="2" xr3:uid="{A0F6226D-3C05-486A-8E4D-64CEC0A5FE84}" name="10" dataCellStyle="Currency"/>
    <tableColumn id="3" xr3:uid="{3D7A37B9-56BF-4124-8AD6-83240F2D14F8}" name="15" dataCellStyle="Currency"/>
    <tableColumn id="4" xr3:uid="{147CF734-84BB-4B22-AE32-FA30741FB3D5}" name="20" dataCellStyle="Currency"/>
    <tableColumn id="5" xr3:uid="{21D40B1F-1DA3-491E-9E27-D331072EC5BE}" name="25" dataDxfId="45" dataCellStyle="Currency"/>
    <tableColumn id="6" xr3:uid="{56354402-5646-4F19-92ED-7779DAE5A55D}" name="30" dataDxfId="44" dataCellStyle="Currency"/>
    <tableColumn id="7" xr3:uid="{48235958-4A7E-44DB-AD81-4C6686EFD4CC}" name="GMI 10" dataCellStyle="Currency"/>
    <tableColumn id="8" xr3:uid="{5F1878B6-A7A6-4491-A697-BF525843661D}" name="GMI 15" dataDxfId="43" dataCellStyle="Currency"/>
    <tableColumn id="9" xr3:uid="{0A5D350B-5FEC-4E08-8A4B-6FBE8D4721DF}" name="GMI 20" dataDxfId="42" dataCellStyle="Currency"/>
    <tableColumn id="10" xr3:uid="{3775AFB0-58E5-4B95-A120-033A9FD84D0C}" name="GMI 25" dataDxfId="41" dataCellStyle="Currency"/>
    <tableColumn id="11" xr3:uid="{8D2B46E1-31E5-44D1-A762-783334729BE2}" name="GMI 30" dataDxfId="40" dataCellStyle="Currenc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C86673A-934D-4A93-A0E4-102E4984151B}" name="LOTONLYBANK114" displayName="LOTONLYBANK114" ref="B1:L216" totalsRowShown="0" headerRowDxfId="39" dataDxfId="37" headerRowBorderDxfId="38" tableBorderDxfId="36" totalsRowBorderDxfId="35" headerRowCellStyle="Currency">
  <autoFilter ref="B1:L216" xr:uid="{7C86673A-934D-4A93-A0E4-102E4984151B}"/>
  <tableColumns count="11">
    <tableColumn id="1" xr3:uid="{606EC7BA-DF1E-4147-BB69-395B5F7F9D76}" name="LA" dataDxfId="34"/>
    <tableColumn id="2" xr3:uid="{4731C1DA-00A9-45B9-A019-44274688B824}" name="HA" dataDxfId="33"/>
    <tableColumn id="3" xr3:uid="{3D8C77D7-21F9-4AF6-9697-D6E7CCE08EC8}" name="TSP" dataDxfId="32"/>
    <tableColumn id="4" xr3:uid="{FD2194D7-1AAC-48B2-BB1D-E62C832C4D25}" name="IC/IE" dataDxfId="31"/>
    <tableColumn id="5" xr3:uid="{2F39264B-FDC8-42D9-80D0-B60EFEA4BCAA}" name="MF/VAT" dataDxfId="30"/>
    <tableColumn id="6" xr3:uid="{B2E4916C-4B09-4A86-AD69-259A72A04502}" name="TCP" dataDxfId="29"/>
    <tableColumn id="7" xr3:uid="{FE3BED5B-D99B-4F4C-9726-13FEFD425DAD}" name="BALANCE" dataDxfId="28"/>
    <tableColumn id="8" xr3:uid="{8A4EEF30-823A-4182-94D1-14B5DCB6AC39}" name="DP" dataDxfId="27"/>
    <tableColumn id="9" xr3:uid="{BFA94A2F-47EB-4F31-84AE-465B7A30C23B}" name="RF" dataDxfId="26"/>
    <tableColumn id="10" xr3:uid="{26E7CA70-B509-4F0D-8EBE-38CD1B40731B}" name="NET DP" dataDxfId="25"/>
    <tableColumn id="11" xr3:uid="{97926DE2-4758-4DA3-8B16-C279212A414C}" name="MDP(24/12mos)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49AFA-E09D-43F1-9F55-EB9A2A3770C4}">
  <dimension ref="B1:L33"/>
  <sheetViews>
    <sheetView tabSelected="1" workbookViewId="0">
      <selection activeCell="C5" sqref="C5"/>
    </sheetView>
  </sheetViews>
  <sheetFormatPr defaultRowHeight="15" x14ac:dyDescent="0.25"/>
  <cols>
    <col min="1" max="1" width="1.140625" customWidth="1"/>
    <col min="2" max="2" width="25.42578125" customWidth="1"/>
    <col min="3" max="3" width="38.28515625" customWidth="1"/>
    <col min="4" max="4" width="21.7109375" customWidth="1"/>
    <col min="5" max="5" width="19.42578125" customWidth="1"/>
    <col min="6" max="6" width="0.85546875" customWidth="1"/>
    <col min="7" max="7" width="20" customWidth="1"/>
    <col min="8" max="8" width="17.85546875" customWidth="1"/>
    <col min="9" max="9" width="1" customWidth="1"/>
    <col min="10" max="10" width="19.42578125" customWidth="1"/>
    <col min="11" max="11" width="18.5703125" customWidth="1"/>
    <col min="12" max="12" width="0.85546875" customWidth="1"/>
  </cols>
  <sheetData>
    <row r="1" spans="2:12" ht="6" customHeight="1" x14ac:dyDescent="0.25"/>
    <row r="2" spans="2:12" ht="20.25" customHeight="1" x14ac:dyDescent="0.25">
      <c r="B2" s="784" t="s">
        <v>300</v>
      </c>
      <c r="C2" s="784"/>
    </row>
    <row r="3" spans="2:12" x14ac:dyDescent="0.25">
      <c r="B3" s="55" t="s">
        <v>298</v>
      </c>
      <c r="C3" s="773" t="s">
        <v>447</v>
      </c>
    </row>
    <row r="4" spans="2:12" x14ac:dyDescent="0.25">
      <c r="B4" s="55" t="s">
        <v>299</v>
      </c>
      <c r="C4" s="773" t="s">
        <v>446</v>
      </c>
    </row>
    <row r="5" spans="2:12" s="93" customFormat="1" x14ac:dyDescent="0.25">
      <c r="B5" s="771" t="s">
        <v>441</v>
      </c>
      <c r="C5" s="771"/>
      <c r="D5" s="785" t="s">
        <v>448</v>
      </c>
    </row>
    <row r="6" spans="2:12" x14ac:dyDescent="0.25">
      <c r="B6" s="57" t="s">
        <v>243</v>
      </c>
      <c r="C6" s="57"/>
      <c r="D6" s="786"/>
    </row>
    <row r="7" spans="2:12" x14ac:dyDescent="0.25">
      <c r="B7" s="58" t="s">
        <v>244</v>
      </c>
      <c r="C7" s="58"/>
      <c r="D7" s="786"/>
    </row>
    <row r="8" spans="2:12" x14ac:dyDescent="0.25">
      <c r="B8" s="772" t="s">
        <v>245</v>
      </c>
      <c r="C8" s="59"/>
      <c r="D8" s="786"/>
    </row>
    <row r="9" spans="2:12" x14ac:dyDescent="0.25">
      <c r="B9" s="56" t="s">
        <v>275</v>
      </c>
      <c r="C9" s="774" t="str">
        <f>IFERROR(VLOOKUP(C8,BANKSTD1[#All],2,FALSE)," ")</f>
        <v xml:space="preserve"> </v>
      </c>
      <c r="D9" s="776"/>
    </row>
    <row r="10" spans="2:12" x14ac:dyDescent="0.25">
      <c r="B10" s="56" t="s">
        <v>276</v>
      </c>
      <c r="C10" s="774" t="str">
        <f>IFERROR(VLOOKUP(C8,BANKSTD1[#All],3,FALSE)," ")</f>
        <v xml:space="preserve"> </v>
      </c>
      <c r="D10" s="775"/>
    </row>
    <row r="11" spans="2:12" ht="11.25" customHeight="1" x14ac:dyDescent="0.25"/>
    <row r="12" spans="2:12" x14ac:dyDescent="0.25">
      <c r="C12" s="753"/>
      <c r="D12" s="88" t="str">
        <f>IFERROR(VLOOKUP(C5,COMPUTATION!A1:C22,2,FALSE),"-")</f>
        <v>-</v>
      </c>
      <c r="E12" s="755" t="str">
        <f>IFERROR(VLOOKUP(C5,COMPUTATION!A1:C22,3,FALSE),"-")</f>
        <v>-</v>
      </c>
      <c r="F12" s="781"/>
      <c r="G12" s="767" t="str">
        <f>IFERROR(VLOOKUP(C5,COMPUTATION!A23:C44,2,FALSE),"-")</f>
        <v>-</v>
      </c>
      <c r="H12" s="755" t="str">
        <f>IFERROR(VLOOKUP(C5,COMPUTATION!A23:D44,3,FALSE),"-")</f>
        <v>-</v>
      </c>
      <c r="I12" s="781"/>
      <c r="J12" s="767" t="str">
        <f>IFERROR(VLOOKUP(C5,COMPUTATION!A45:B66,2,FALSE),"-")</f>
        <v>-</v>
      </c>
      <c r="K12" s="88" t="str">
        <f>IFERROR(VLOOKUP(C5,COMPUTATION!A67:B88,2,FALSE),"-")</f>
        <v>-</v>
      </c>
      <c r="L12" s="783"/>
    </row>
    <row r="13" spans="2:12" x14ac:dyDescent="0.25">
      <c r="C13" s="753" t="s">
        <v>301</v>
      </c>
      <c r="D13" s="90" t="str">
        <f>IFERROR(VLOOKUP(C5,COMPUTATION!A2:C22,2,FALSE),"-")</f>
        <v>-</v>
      </c>
      <c r="E13" s="756" t="str">
        <f>IFERROR(VLOOKUP(C5,COMPUTATION!A2:C22,3,FALSE),"-")</f>
        <v>-</v>
      </c>
      <c r="F13" s="779"/>
      <c r="G13" s="768" t="str">
        <f>IFERROR(VLOOKUP(C5,COMPUTATION!A24:C44,2,FALSE),"-")</f>
        <v>-</v>
      </c>
      <c r="H13" s="756" t="str">
        <f>IFERROR(VLOOKUP(C5,COMPUTATION!A24:D44,3,FALSE),"-")</f>
        <v>-</v>
      </c>
      <c r="I13" s="779"/>
      <c r="J13" s="768" t="str">
        <f>IFERROR(VLOOKUP(C5,COMPUTATION!A46:B66,2,FALSE),"-")</f>
        <v>-</v>
      </c>
      <c r="K13" s="89" t="str">
        <f>IFERROR(VLOOKUP(C5,COMPUTATION!A68:B88,2,FALSE),"-")</f>
        <v>-</v>
      </c>
      <c r="L13" s="783"/>
    </row>
    <row r="14" spans="2:12" x14ac:dyDescent="0.25">
      <c r="C14" s="754" t="s">
        <v>309</v>
      </c>
      <c r="D14" s="91" t="str">
        <f>IFERROR(VLOOKUP(C5,COMPUTATION!A3:C22,2,FALSE),"-")</f>
        <v>-</v>
      </c>
      <c r="E14" s="757" t="str">
        <f>IFERROR(VLOOKUP(C5,COMPUTATION!A3:C22,3,FALSE),"-")</f>
        <v>-</v>
      </c>
      <c r="F14" s="779"/>
      <c r="G14" s="778" t="str">
        <f>IFERROR(VLOOKUP(C5,COMPUTATION!A25:C44,2,FALSE),"-")</f>
        <v>-</v>
      </c>
      <c r="H14" s="757" t="str">
        <f>IFERROR(VLOOKUP(C5,COMPUTATION!A25:D44,3,FALSE),"-")</f>
        <v>-</v>
      </c>
      <c r="I14" s="779"/>
      <c r="J14" s="778" t="str">
        <f>IFERROR(VLOOKUP(C5,COMPUTATION!A47:B66,2,FALSE),"-")</f>
        <v>-</v>
      </c>
      <c r="K14" s="777" t="str">
        <f>IFERROR(VLOOKUP(C5,COMPUTATION!A69:B88,2,FALSE),"-")</f>
        <v>-</v>
      </c>
      <c r="L14" s="783"/>
    </row>
    <row r="15" spans="2:12" x14ac:dyDescent="0.25">
      <c r="C15" s="754" t="s">
        <v>308</v>
      </c>
      <c r="D15" s="91" t="str">
        <f>IFERROR(VLOOKUP(C5,COMPUTATION!A4:C22,2,FALSE),"-")</f>
        <v>-</v>
      </c>
      <c r="E15" s="757" t="str">
        <f>IFERROR(VLOOKUP(C5,COMPUTATION!A4:C22,3,FALSE),"-")</f>
        <v>-</v>
      </c>
      <c r="F15" s="779"/>
      <c r="G15" s="778" t="str">
        <f>IFERROR(VLOOKUP(C5,COMPUTATION!A26:C44,2,FALSE),"-")</f>
        <v>-</v>
      </c>
      <c r="H15" s="757" t="str">
        <f>IFERROR(VLOOKUP(C5,COMPUTATION!A26:D44,3,FALSE),"-")</f>
        <v>-</v>
      </c>
      <c r="I15" s="779"/>
      <c r="J15" s="778" t="str">
        <f>IFERROR(VLOOKUP(C5,COMPUTATION!A48:B66,2,FALSE),"-")</f>
        <v>-</v>
      </c>
      <c r="K15" s="777" t="str">
        <f>IFERROR(VLOOKUP(C5,COMPUTATION!A70:B88,2,FALSE),"-")</f>
        <v>-</v>
      </c>
      <c r="L15" s="783"/>
    </row>
    <row r="16" spans="2:12" x14ac:dyDescent="0.25">
      <c r="C16" s="753" t="s">
        <v>302</v>
      </c>
      <c r="D16" s="90" t="str">
        <f>IFERROR(VLOOKUP(C5,COMPUTATION!A5:C22,2,FALSE),"-")</f>
        <v>-</v>
      </c>
      <c r="E16" s="756" t="str">
        <f>IFERROR(VLOOKUP(C5,COMPUTATION!A5:C22,3,FALSE),"-")</f>
        <v>-</v>
      </c>
      <c r="F16" s="779"/>
      <c r="G16" s="768" t="str">
        <f>IFERROR(VLOOKUP(C5,COMPUTATION!A27:C44,2,FALSE),"-")</f>
        <v>-</v>
      </c>
      <c r="H16" s="756" t="str">
        <f>IFERROR(VLOOKUP(C5,COMPUTATION!A27:D44,3,FALSE),"-")</f>
        <v>-</v>
      </c>
      <c r="I16" s="779"/>
      <c r="J16" s="768" t="str">
        <f>IFERROR(VLOOKUP(C5,COMPUTATION!A49:B66,2,FALSE),"-")</f>
        <v>-</v>
      </c>
      <c r="K16" s="89" t="str">
        <f>IFERROR(VLOOKUP(C5,COMPUTATION!A71:B88,2,FALSE),"-")</f>
        <v>-</v>
      </c>
      <c r="L16" s="783"/>
    </row>
    <row r="17" spans="3:12" x14ac:dyDescent="0.25">
      <c r="C17" s="753" t="s">
        <v>303</v>
      </c>
      <c r="D17" s="90" t="str">
        <f>IFERROR(VLOOKUP(C5,COMPUTATION!A6:C22,2,FALSE),"-")</f>
        <v>-</v>
      </c>
      <c r="E17" s="756" t="str">
        <f>IFERROR(VLOOKUP(C5,COMPUTATION!A6:C22,3,FALSE),"-")</f>
        <v>-</v>
      </c>
      <c r="F17" s="779"/>
      <c r="G17" s="768" t="str">
        <f>IFERROR(VLOOKUP(C5,COMPUTATION!A28:C44,2,FALSE),"-")</f>
        <v>-</v>
      </c>
      <c r="H17" s="756" t="str">
        <f>IFERROR(VLOOKUP(C5,COMPUTATION!A28:D44,3,FALSE),"-")</f>
        <v>-</v>
      </c>
      <c r="I17" s="779"/>
      <c r="J17" s="768" t="str">
        <f>IFERROR(VLOOKUP(C5,COMPUTATION!A50:B66,2,FALSE),"-")</f>
        <v>-</v>
      </c>
      <c r="K17" s="89" t="str">
        <f>IFERROR(VLOOKUP(C5,COMPUTATION!A72:B88,2,FALSE),"-")</f>
        <v>-</v>
      </c>
      <c r="L17" s="783"/>
    </row>
    <row r="18" spans="3:12" x14ac:dyDescent="0.25">
      <c r="C18" s="754" t="s">
        <v>304</v>
      </c>
      <c r="D18" s="91" t="str">
        <f>IFERROR(VLOOKUP(C5,COMPUTATION!A7:C22,2,FALSE),"-")</f>
        <v>-</v>
      </c>
      <c r="E18" s="757" t="str">
        <f>IFERROR(VLOOKUP(C5,COMPUTATION!A7:C22,3,FALSE),"-")</f>
        <v>-</v>
      </c>
      <c r="F18" s="779"/>
      <c r="G18" s="778" t="str">
        <f>IFERROR(VLOOKUP(C5,COMPUTATION!A29:C44,2,FALSE),"-")</f>
        <v>-</v>
      </c>
      <c r="H18" s="757" t="str">
        <f>IFERROR(VLOOKUP(C5,COMPUTATION!A29:D44,3,FALSE),"-")</f>
        <v>-</v>
      </c>
      <c r="I18" s="779"/>
      <c r="J18" s="778" t="str">
        <f>IFERROR(VLOOKUP(C5,COMPUTATION!A51:B66,2,FALSE),"-")</f>
        <v>-</v>
      </c>
      <c r="K18" s="777" t="str">
        <f>IFERROR(VLOOKUP(C5,COMPUTATION!A73:B88,2,FALSE),"-")</f>
        <v>-</v>
      </c>
      <c r="L18" s="783"/>
    </row>
    <row r="19" spans="3:12" x14ac:dyDescent="0.25">
      <c r="C19" s="754" t="s">
        <v>305</v>
      </c>
      <c r="D19" s="91" t="str">
        <f>IFERROR(VLOOKUP(C5,COMPUTATION!A8:C22,2,FALSE),"-")</f>
        <v>-</v>
      </c>
      <c r="E19" s="757" t="str">
        <f>IFERROR(VLOOKUP(C5,COMPUTATION!A8:C22,3,FALSE),"-")</f>
        <v>-</v>
      </c>
      <c r="F19" s="779"/>
      <c r="G19" s="778" t="str">
        <f>IFERROR(VLOOKUP(C5,COMPUTATION!A30:C44,2,FALSE),"-")</f>
        <v>-</v>
      </c>
      <c r="H19" s="757" t="str">
        <f>IFERROR(VLOOKUP(C5,COMPUTATION!A30:D44,3,FALSE),"-")</f>
        <v>-</v>
      </c>
      <c r="I19" s="779"/>
      <c r="J19" s="778" t="str">
        <f>IFERROR(VLOOKUP(C5,COMPUTATION!A52:B66,2,FALSE),"-")</f>
        <v>-</v>
      </c>
      <c r="K19" s="777" t="str">
        <f>IFERROR(VLOOKUP(C5,COMPUTATION!A74:B88,2,FALSE),"-")</f>
        <v>-</v>
      </c>
      <c r="L19" s="783"/>
    </row>
    <row r="20" spans="3:12" x14ac:dyDescent="0.25">
      <c r="C20" s="753" t="s">
        <v>306</v>
      </c>
      <c r="D20" s="90" t="str">
        <f>IFERROR(VLOOKUP(C5,COMPUTATION!A9:C22,2,FALSE),"-")</f>
        <v>-</v>
      </c>
      <c r="E20" s="756" t="str">
        <f>IFERROR(VLOOKUP(C5,COMPUTATION!A9:C22,3,FALSE),"-")</f>
        <v>-</v>
      </c>
      <c r="F20" s="779"/>
      <c r="G20" s="768" t="str">
        <f>IFERROR(VLOOKUP(C5,COMPUTATION!A31:C44,2,FALSE),"-")</f>
        <v>-</v>
      </c>
      <c r="H20" s="756" t="str">
        <f>IFERROR(VLOOKUP(C5,COMPUTATION!A31:D44,3,FALSE),"-")</f>
        <v>-</v>
      </c>
      <c r="I20" s="779"/>
      <c r="J20" s="768" t="str">
        <f>IFERROR(VLOOKUP(C5,COMPUTATION!A53:B66,2,FALSE),"-")</f>
        <v>-</v>
      </c>
      <c r="K20" s="89" t="str">
        <f>IFERROR(VLOOKUP(C5,COMPUTATION!A75:B88,2,FALSE),"-")</f>
        <v>-</v>
      </c>
      <c r="L20" s="783"/>
    </row>
    <row r="21" spans="3:12" x14ac:dyDescent="0.25">
      <c r="C21" s="753" t="s">
        <v>310</v>
      </c>
      <c r="D21" s="90" t="str">
        <f>IFERROR(VLOOKUP(C5,COMPUTATION!A10:C22,2,FALSE),"-")</f>
        <v>-</v>
      </c>
      <c r="E21" s="756" t="str">
        <f>IFERROR(VLOOKUP(C5,COMPUTATION!A10:C22,3,FALSE),"-")</f>
        <v>-</v>
      </c>
      <c r="F21" s="779"/>
      <c r="G21" s="768" t="str">
        <f>IFERROR(VLOOKUP(C5,COMPUTATION!A32:C44,2,FALSE),"-")</f>
        <v>-</v>
      </c>
      <c r="H21" s="756" t="str">
        <f>IFERROR(VLOOKUP(C5,COMPUTATION!A32:D44,3,FALSE),"-")</f>
        <v>-</v>
      </c>
      <c r="I21" s="779"/>
      <c r="J21" s="768" t="str">
        <f>IFERROR(VLOOKUP(C5,COMPUTATION!A54:B66,2,FALSE),"-")</f>
        <v>-</v>
      </c>
      <c r="K21" s="89" t="str">
        <f>IFERROR(VLOOKUP(C5,COMPUTATION!A76:B88,2,FALSE),"-")</f>
        <v>-</v>
      </c>
      <c r="L21" s="783"/>
    </row>
    <row r="22" spans="3:12" x14ac:dyDescent="0.25">
      <c r="C22" s="749" t="s">
        <v>311</v>
      </c>
      <c r="D22" s="750"/>
      <c r="E22" s="750"/>
      <c r="F22" s="780"/>
      <c r="G22" s="750"/>
      <c r="H22" s="750"/>
      <c r="I22" s="780"/>
      <c r="J22" s="750"/>
      <c r="K22" s="751"/>
      <c r="L22" s="783"/>
    </row>
    <row r="23" spans="3:12" x14ac:dyDescent="0.25">
      <c r="C23" s="755">
        <v>10</v>
      </c>
      <c r="D23" s="90" t="str">
        <f>IFERROR(VLOOKUP(C5,COMPUTATION!A12:C22,2,FALSE),"-")</f>
        <v>-</v>
      </c>
      <c r="E23" s="756" t="str">
        <f>IFERROR(VLOOKUP(C5,COMPUTATION!A12:C22,3,FALSE),"-")</f>
        <v>-</v>
      </c>
      <c r="F23" s="779"/>
      <c r="G23" s="768" t="str">
        <f>IFERROR(VLOOKUP(C5,COMPUTATION!A34:C44,2,FALSE),"-")</f>
        <v>-</v>
      </c>
      <c r="H23" s="756" t="str">
        <f>IFERROR(VLOOKUP(C5,COMPUTATION!A34:D44,3,FALSE),"-")</f>
        <v>-</v>
      </c>
      <c r="I23" s="779"/>
      <c r="J23" s="768" t="str">
        <f>IFERROR(VLOOKUP(C5,COMPUTATION!A56:B66,2,FALSE),"-")</f>
        <v>-</v>
      </c>
      <c r="K23" s="89" t="str">
        <f>IFERROR(VLOOKUP(C5,COMPUTATION!A78:B88,2,FALSE),"-")</f>
        <v>-</v>
      </c>
      <c r="L23" s="783"/>
    </row>
    <row r="24" spans="3:12" x14ac:dyDescent="0.25">
      <c r="C24" s="755">
        <v>15</v>
      </c>
      <c r="D24" s="90" t="str">
        <f>IFERROR(VLOOKUP(C5,COMPUTATION!A13:C22,2,FALSE),"-")</f>
        <v>-</v>
      </c>
      <c r="E24" s="756" t="str">
        <f>IFERROR(VLOOKUP(C5,COMPUTATION!A13:C22,3,FALSE),"-")</f>
        <v>-</v>
      </c>
      <c r="F24" s="779"/>
      <c r="G24" s="768" t="str">
        <f>IFERROR(VLOOKUP(C5,COMPUTATION!A35:C44,2,FALSE),"-")</f>
        <v>-</v>
      </c>
      <c r="H24" s="756" t="str">
        <f>IFERROR(VLOOKUP(C5,COMPUTATION!A35:D44,3,FALSE),"-")</f>
        <v>-</v>
      </c>
      <c r="I24" s="779"/>
      <c r="J24" s="768" t="str">
        <f>IFERROR(VLOOKUP(C5,COMPUTATION!A57:B66,2,FALSE),"-")</f>
        <v>-</v>
      </c>
      <c r="K24" s="89" t="str">
        <f>IFERROR(VLOOKUP(C5,COMPUTATION!A79:B88,2,FALSE),"-")</f>
        <v>-</v>
      </c>
      <c r="L24" s="783"/>
    </row>
    <row r="25" spans="3:12" x14ac:dyDescent="0.25">
      <c r="C25" s="755">
        <v>20</v>
      </c>
      <c r="D25" s="90" t="str">
        <f>IFERROR(VLOOKUP(C5,COMPUTATION!A14:C22,2,FALSE),"-")</f>
        <v>-</v>
      </c>
      <c r="E25" s="756" t="str">
        <f>IFERROR(VLOOKUP(C5,COMPUTATION!A14:C22,3,FALSE),"-")</f>
        <v>-</v>
      </c>
      <c r="F25" s="779"/>
      <c r="G25" s="768" t="str">
        <f>IFERROR(VLOOKUP(C5,COMPUTATION!A36:C44,2,FALSE),"-")</f>
        <v>-</v>
      </c>
      <c r="H25" s="756" t="str">
        <f>IFERROR(VLOOKUP(C5,COMPUTATION!A36:D44,3,FALSE),"-")</f>
        <v>-</v>
      </c>
      <c r="I25" s="779"/>
      <c r="J25" s="768" t="str">
        <f>IFERROR(VLOOKUP(C5,COMPUTATION!A58:B66,2,FALSE),"-")</f>
        <v>-</v>
      </c>
      <c r="K25" s="89" t="str">
        <f>IFERROR(VLOOKUP(C5,COMPUTATION!A80:B88,2,FALSE),"-")</f>
        <v>-</v>
      </c>
      <c r="L25" s="783"/>
    </row>
    <row r="26" spans="3:12" x14ac:dyDescent="0.25">
      <c r="C26" s="755">
        <v>25</v>
      </c>
      <c r="D26" s="90" t="str">
        <f>IFERROR(VLOOKUP(C5,COMPUTATION!A15:C22,2,FALSE),"-")</f>
        <v>-</v>
      </c>
      <c r="E26" s="756" t="str">
        <f>IFERROR(VLOOKUP(C5,COMPUTATION!A15:C22,3,FALSE),"-")</f>
        <v>-</v>
      </c>
      <c r="F26" s="779"/>
      <c r="G26" s="768" t="str">
        <f>IFERROR(VLOOKUP(C5,COMPUTATION!A37:C44,2,FALSE),"-")</f>
        <v>-</v>
      </c>
      <c r="H26" s="756" t="str">
        <f>IFERROR(VLOOKUP(C5,COMPUTATION!A37:D44,3,FALSE),"-")</f>
        <v>-</v>
      </c>
      <c r="I26" s="779"/>
      <c r="J26" s="768" t="str">
        <f>IFERROR(VLOOKUP(C5,COMPUTATION!A59:B66,2,FALSE),"-")</f>
        <v>-</v>
      </c>
      <c r="K26" s="89" t="str">
        <f>IFERROR(VLOOKUP(C5,COMPUTATION!A81:B88,2,FALSE),"-")</f>
        <v>-</v>
      </c>
      <c r="L26" s="783"/>
    </row>
    <row r="27" spans="3:12" x14ac:dyDescent="0.25">
      <c r="C27" s="755">
        <v>30</v>
      </c>
      <c r="D27" s="90" t="str">
        <f>IFERROR(VLOOKUP(C5,COMPUTATION!A16:C22,2,FALSE),"-")</f>
        <v>-</v>
      </c>
      <c r="E27" s="756" t="str">
        <f>IFERROR(VLOOKUP(C5,COMPUTATION!A16:C22,3,FALSE),"-")</f>
        <v>-</v>
      </c>
      <c r="F27" s="779"/>
      <c r="G27" s="768" t="str">
        <f>IFERROR(VLOOKUP(C5,COMPUTATION!A38:C44,2,FALSE),"-")</f>
        <v>-</v>
      </c>
      <c r="H27" s="756" t="str">
        <f>IFERROR(VLOOKUP(C5,COMPUTATION!A38:D44,3,FALSE),"-")</f>
        <v>-</v>
      </c>
      <c r="I27" s="779"/>
      <c r="J27" s="768" t="str">
        <f>IFERROR(VLOOKUP(C5,COMPUTATION!A60:B66,2,FALSE),"-")</f>
        <v>-</v>
      </c>
      <c r="K27" s="89" t="str">
        <f>IFERROR(VLOOKUP(C5,COMPUTATION!A82:B88,2,FALSE),"-")</f>
        <v>-</v>
      </c>
      <c r="L27" s="783"/>
    </row>
    <row r="28" spans="3:12" x14ac:dyDescent="0.25">
      <c r="C28" s="749" t="s">
        <v>307</v>
      </c>
      <c r="D28" s="750"/>
      <c r="E28" s="750"/>
      <c r="F28" s="780"/>
      <c r="G28" s="750"/>
      <c r="H28" s="750"/>
      <c r="I28" s="780"/>
      <c r="J28" s="750"/>
      <c r="K28" s="751"/>
      <c r="L28" s="783"/>
    </row>
    <row r="29" spans="3:12" x14ac:dyDescent="0.25">
      <c r="C29" s="755">
        <v>10</v>
      </c>
      <c r="D29" s="90" t="str">
        <f>IFERROR(VLOOKUP(C5,COMPUTATION!A18:C22,2,FALSE),"-")</f>
        <v>-</v>
      </c>
      <c r="E29" s="756" t="str">
        <f>IFERROR(VLOOKUP(C5,COMPUTATION!A18:C22,3,FALSE),"-")</f>
        <v>-</v>
      </c>
      <c r="F29" s="779"/>
      <c r="G29" s="768" t="str">
        <f>IFERROR(VLOOKUP(C5,COMPUTATION!A40:C44,2,FALSE),"-")</f>
        <v>-</v>
      </c>
      <c r="H29" s="756" t="str">
        <f>IFERROR(VLOOKUP(C5,COMPUTATION!A40:D44,3,FALSE),"-")</f>
        <v>-</v>
      </c>
      <c r="I29" s="779"/>
      <c r="J29" s="768" t="str">
        <f>IFERROR(VLOOKUP(C5,COMPUTATION!A62:B66,2,FALSE),"-")</f>
        <v>-</v>
      </c>
      <c r="K29" s="89" t="str">
        <f>IFERROR(VLOOKUP(C5,COMPUTATION!A84:B88,2,FALSE),"-")</f>
        <v>-</v>
      </c>
      <c r="L29" s="783"/>
    </row>
    <row r="30" spans="3:12" x14ac:dyDescent="0.25">
      <c r="C30" s="755">
        <v>15</v>
      </c>
      <c r="D30" s="90" t="str">
        <f>IFERROR(VLOOKUP(C5,COMPUTATION!A19:C22,2,FALSE),"-")</f>
        <v>-</v>
      </c>
      <c r="E30" s="756" t="str">
        <f>IFERROR(VLOOKUP(C5,COMPUTATION!A19:C22,3,FALSE),"-")</f>
        <v>-</v>
      </c>
      <c r="F30" s="779"/>
      <c r="G30" s="768" t="str">
        <f>IFERROR(VLOOKUP(C5,COMPUTATION!A41:C44,2,FALSE),"-")</f>
        <v>-</v>
      </c>
      <c r="H30" s="756" t="str">
        <f>IFERROR(VLOOKUP(C5,COMPUTATION!A41:D44,3,FALSE),"-")</f>
        <v>-</v>
      </c>
      <c r="I30" s="779"/>
      <c r="J30" s="768" t="str">
        <f>IFERROR(VLOOKUP(C5,COMPUTATION!A63:B66,2,FALSE),"-")</f>
        <v>-</v>
      </c>
      <c r="K30" s="89" t="str">
        <f>IFERROR(VLOOKUP(C5,COMPUTATION!A85:B88,2,FALSE),"-")</f>
        <v>-</v>
      </c>
      <c r="L30" s="783"/>
    </row>
    <row r="31" spans="3:12" x14ac:dyDescent="0.25">
      <c r="C31" s="755">
        <v>20</v>
      </c>
      <c r="D31" s="90" t="str">
        <f>IFERROR(VLOOKUP(C5,COMPUTATION!A20:C22,2,FALSE),"-")</f>
        <v>-</v>
      </c>
      <c r="E31" s="756" t="str">
        <f>IFERROR(VLOOKUP(C5,COMPUTATION!A20:C22,3,FALSE),"-")</f>
        <v>-</v>
      </c>
      <c r="F31" s="779"/>
      <c r="G31" s="768" t="str">
        <f>IFERROR(VLOOKUP(C5,COMPUTATION!A42:C44,2,FALSE),"-")</f>
        <v>-</v>
      </c>
      <c r="H31" s="756" t="str">
        <f>IFERROR(VLOOKUP(C5,COMPUTATION!A42:D44,3,FALSE),"-")</f>
        <v>-</v>
      </c>
      <c r="I31" s="779"/>
      <c r="J31" s="768" t="str">
        <f>IFERROR(VLOOKUP(C5,COMPUTATION!A64:B66,2,FALSE),"-")</f>
        <v>-</v>
      </c>
      <c r="K31" s="89" t="str">
        <f>IFERROR(VLOOKUP(C5,COMPUTATION!A86:B88,2,FALSE),"-")</f>
        <v>-</v>
      </c>
      <c r="L31" s="783"/>
    </row>
    <row r="32" spans="3:12" x14ac:dyDescent="0.25">
      <c r="C32" s="755">
        <v>25</v>
      </c>
      <c r="D32" s="90" t="str">
        <f>IFERROR(VLOOKUP(C5,COMPUTATION!A21:C22,2,FALSE),"-")</f>
        <v>-</v>
      </c>
      <c r="E32" s="756" t="str">
        <f>IFERROR(VLOOKUP(C5,COMPUTATION!A21:C22,3,FALSE),"-")</f>
        <v>-</v>
      </c>
      <c r="F32" s="779"/>
      <c r="G32" s="768" t="str">
        <f>IFERROR(VLOOKUP(C5,COMPUTATION!A43:C44,2,FALSE),"-")</f>
        <v>-</v>
      </c>
      <c r="H32" s="756" t="str">
        <f>IFERROR(VLOOKUP(C5,COMPUTATION!A43:D44,3,FALSE),"-")</f>
        <v>-</v>
      </c>
      <c r="I32" s="779"/>
      <c r="J32" s="768" t="str">
        <f>IFERROR(VLOOKUP(C5,COMPUTATION!A65:B66,2,FALSE),"-")</f>
        <v>-</v>
      </c>
      <c r="K32" s="89" t="str">
        <f>IFERROR(VLOOKUP(C5,COMPUTATION!A87:B88,2,FALSE),"-")</f>
        <v>-</v>
      </c>
      <c r="L32" s="783"/>
    </row>
    <row r="33" spans="3:12" x14ac:dyDescent="0.25">
      <c r="C33" s="755">
        <v>30</v>
      </c>
      <c r="D33" s="90" t="str">
        <f>IFERROR(VLOOKUP(C5,COMPUTATION!A22:C22,2,FALSE),"-")</f>
        <v>-</v>
      </c>
      <c r="E33" s="756" t="str">
        <f>IFERROR(VLOOKUP(C5,COMPUTATION!A22:C22,3,FALSE),"-")</f>
        <v>-</v>
      </c>
      <c r="F33" s="782"/>
      <c r="G33" s="768" t="str">
        <f>IFERROR(VLOOKUP(C5,COMPUTATION!A44:C44,2,FALSE),"-")</f>
        <v>-</v>
      </c>
      <c r="H33" s="756" t="str">
        <f>IFERROR(VLOOKUP(C5,COMPUTATION!A44:D44,3,FALSE),"-")</f>
        <v>-</v>
      </c>
      <c r="I33" s="782"/>
      <c r="J33" s="768" t="str">
        <f>IFERROR(VLOOKUP(C5,COMPUTATION!A66:B66,2,FALSE),"-")</f>
        <v>-</v>
      </c>
      <c r="K33" s="89" t="str">
        <f>IFERROR(VLOOKUP(C5,COMPUTATION!A88:B88,2,FALSE),"-")</f>
        <v>-</v>
      </c>
      <c r="L33" s="783"/>
    </row>
  </sheetData>
  <mergeCells count="2">
    <mergeCell ref="B2:C2"/>
    <mergeCell ref="D5:D8"/>
  </mergeCells>
  <dataValidations count="3">
    <dataValidation type="list" allowBlank="1" showInputMessage="1" showErrorMessage="1" sqref="C7" xr:uid="{D9B8A0DD-CC13-49BB-A38F-5ABA4CF0CD2C}">
      <formula1>INDIRECT($C$6)</formula1>
    </dataValidation>
    <dataValidation type="list" allowBlank="1" showInputMessage="1" showErrorMessage="1" sqref="C8" xr:uid="{F162E9E9-2086-4ED8-B2FE-298D7EFBA56E}">
      <formula1>INDIRECT(C7)</formula1>
    </dataValidation>
    <dataValidation type="list" allowBlank="1" showInputMessage="1" showErrorMessage="1" sqref="C5" xr:uid="{84F392AE-A35E-4390-A07F-6C934FB966DC}">
      <formula1>"BANK, PAG-IBIG, LOT-ONLY-BANK, LOT-ONLY-PAGIBIG"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F3BBE6-3B7C-4F31-A57C-9FF5ACEE0411}">
          <x14:formula1>
            <xm:f>BLOCK!$A$1:$D$1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7B0D7-FB97-4B8C-8477-04F685CF7AE1}">
  <dimension ref="A1:K27"/>
  <sheetViews>
    <sheetView workbookViewId="0">
      <selection activeCell="J9" sqref="J9"/>
    </sheetView>
  </sheetViews>
  <sheetFormatPr defaultRowHeight="15" x14ac:dyDescent="0.25"/>
  <cols>
    <col min="1" max="1" width="18.5703125" customWidth="1"/>
    <col min="2" max="2" width="14.7109375" customWidth="1"/>
    <col min="3" max="3" width="16.28515625" customWidth="1"/>
    <col min="4" max="4" width="16.42578125" customWidth="1"/>
    <col min="5" max="5" width="8" customWidth="1"/>
    <col min="6" max="6" width="8.28515625" customWidth="1"/>
    <col min="7" max="7" width="15" customWidth="1"/>
    <col min="8" max="8" width="14.140625" customWidth="1"/>
    <col min="9" max="9" width="14" customWidth="1"/>
    <col min="10" max="10" width="11.42578125" customWidth="1"/>
    <col min="11" max="11" width="9.5703125" customWidth="1"/>
  </cols>
  <sheetData>
    <row r="1" spans="1:11" x14ac:dyDescent="0.25">
      <c r="A1" s="3" t="s">
        <v>225</v>
      </c>
      <c r="B1" s="8" t="s">
        <v>230</v>
      </c>
      <c r="C1" s="8" t="s">
        <v>231</v>
      </c>
      <c r="D1" s="8" t="s">
        <v>232</v>
      </c>
      <c r="E1" s="8" t="s">
        <v>233</v>
      </c>
      <c r="F1" s="8" t="s">
        <v>234</v>
      </c>
      <c r="G1" s="8" t="s">
        <v>235</v>
      </c>
      <c r="H1" s="3" t="s">
        <v>236</v>
      </c>
      <c r="I1" s="3" t="s">
        <v>237</v>
      </c>
      <c r="J1" s="3" t="s">
        <v>238</v>
      </c>
      <c r="K1" s="3" t="s">
        <v>239</v>
      </c>
    </row>
    <row r="2" spans="1:11" x14ac:dyDescent="0.25">
      <c r="A2" s="9">
        <v>1244352</v>
      </c>
      <c r="B2" s="3">
        <v>13971.6</v>
      </c>
      <c r="C2" s="3">
        <v>10669.36</v>
      </c>
      <c r="D2" s="3">
        <v>9095.32</v>
      </c>
      <c r="E2" s="3">
        <v>0</v>
      </c>
      <c r="F2" s="3">
        <v>0</v>
      </c>
      <c r="G2" s="3">
        <v>39918.857142857145</v>
      </c>
      <c r="H2" s="3">
        <v>30483.88571428572</v>
      </c>
      <c r="I2" s="3">
        <v>25986.628571428573</v>
      </c>
      <c r="J2" s="3">
        <v>0</v>
      </c>
      <c r="K2" s="3">
        <v>0</v>
      </c>
    </row>
    <row r="3" spans="1:11" x14ac:dyDescent="0.25">
      <c r="A3" s="9">
        <v>1257024</v>
      </c>
      <c r="B3" s="3">
        <v>14113.88</v>
      </c>
      <c r="C3" s="3">
        <v>10778.01</v>
      </c>
      <c r="D3" s="3">
        <v>9187.94</v>
      </c>
      <c r="E3" s="3">
        <v>0</v>
      </c>
      <c r="F3" s="3">
        <v>0</v>
      </c>
      <c r="G3" s="3">
        <v>40325.37142857143</v>
      </c>
      <c r="H3" s="3">
        <v>30794.314285714288</v>
      </c>
      <c r="I3" s="3">
        <v>26251.257142857146</v>
      </c>
      <c r="J3" s="3">
        <v>0</v>
      </c>
      <c r="K3" s="3">
        <v>0</v>
      </c>
    </row>
    <row r="4" spans="1:11" x14ac:dyDescent="0.25">
      <c r="A4" s="9">
        <v>1301376</v>
      </c>
      <c r="B4" s="3">
        <v>14611.86</v>
      </c>
      <c r="C4" s="3">
        <v>11158.3</v>
      </c>
      <c r="D4" s="3">
        <v>9512.1200000000008</v>
      </c>
      <c r="E4" s="3">
        <v>0</v>
      </c>
      <c r="F4" s="3">
        <v>0</v>
      </c>
      <c r="G4" s="3">
        <v>41748.171428571433</v>
      </c>
      <c r="H4" s="3">
        <v>31880.857142857141</v>
      </c>
      <c r="I4" s="3">
        <v>27177.485714285718</v>
      </c>
      <c r="J4" s="3">
        <v>0</v>
      </c>
      <c r="K4" s="3">
        <v>0</v>
      </c>
    </row>
    <row r="5" spans="1:11" x14ac:dyDescent="0.25">
      <c r="A5" s="9">
        <v>1271808</v>
      </c>
      <c r="B5" s="3">
        <v>14279.87</v>
      </c>
      <c r="C5" s="3">
        <v>10904.77</v>
      </c>
      <c r="D5" s="3">
        <v>9296</v>
      </c>
      <c r="E5" s="3">
        <v>0</v>
      </c>
      <c r="F5" s="3">
        <v>0</v>
      </c>
      <c r="G5" s="3">
        <v>40799.628571428577</v>
      </c>
      <c r="H5" s="3">
        <v>31156.485714285718</v>
      </c>
      <c r="I5" s="3">
        <v>26560</v>
      </c>
      <c r="J5" s="3">
        <v>0</v>
      </c>
      <c r="K5" s="3">
        <v>0</v>
      </c>
    </row>
    <row r="6" spans="1:11" x14ac:dyDescent="0.25">
      <c r="A6" s="9">
        <v>1279200</v>
      </c>
      <c r="B6" s="3">
        <v>14362.87</v>
      </c>
      <c r="C6" s="3">
        <v>10968.15</v>
      </c>
      <c r="D6" s="3">
        <v>9350.0300000000007</v>
      </c>
      <c r="E6" s="3">
        <v>0</v>
      </c>
      <c r="F6" s="3">
        <v>0</v>
      </c>
      <c r="G6" s="3">
        <v>41036.771428571432</v>
      </c>
      <c r="H6" s="3">
        <v>31337.571428571431</v>
      </c>
      <c r="I6" s="3">
        <v>26714.37142857143</v>
      </c>
      <c r="J6" s="3">
        <v>0</v>
      </c>
      <c r="K6" s="3">
        <v>0</v>
      </c>
    </row>
    <row r="7" spans="1:11" x14ac:dyDescent="0.25">
      <c r="A7" s="9">
        <v>1596000</v>
      </c>
      <c r="B7" s="3">
        <v>17919.900000000001</v>
      </c>
      <c r="C7" s="3">
        <v>13684.47</v>
      </c>
      <c r="D7" s="3">
        <v>11665.61</v>
      </c>
      <c r="E7" s="3">
        <v>0</v>
      </c>
      <c r="F7" s="3">
        <v>0</v>
      </c>
      <c r="G7" s="3">
        <v>51199.71428571429</v>
      </c>
      <c r="H7" s="3">
        <v>39098.485714285714</v>
      </c>
      <c r="I7" s="3">
        <v>33330.314285714288</v>
      </c>
      <c r="J7" s="3">
        <v>0</v>
      </c>
      <c r="K7" s="3">
        <v>0</v>
      </c>
    </row>
    <row r="8" spans="1:11" x14ac:dyDescent="0.25">
      <c r="A8" s="9">
        <v>1601280</v>
      </c>
      <c r="B8" s="3">
        <v>17979.189999999999</v>
      </c>
      <c r="C8" s="3">
        <v>13729.74</v>
      </c>
      <c r="D8" s="3">
        <v>11704.21</v>
      </c>
      <c r="E8" s="3">
        <v>0</v>
      </c>
      <c r="F8" s="3">
        <v>0</v>
      </c>
      <c r="G8" s="3">
        <v>51369.114285714284</v>
      </c>
      <c r="H8" s="3">
        <v>39227.828571428574</v>
      </c>
      <c r="I8" s="3">
        <v>33440.6</v>
      </c>
      <c r="J8" s="3">
        <v>0</v>
      </c>
      <c r="K8" s="3">
        <v>0</v>
      </c>
    </row>
    <row r="9" spans="1:11" x14ac:dyDescent="0.25">
      <c r="A9" s="9">
        <v>1532640</v>
      </c>
      <c r="B9" s="9">
        <v>17208.5</v>
      </c>
      <c r="C9" s="3">
        <v>13141.21</v>
      </c>
      <c r="D9" s="3">
        <v>11202.5</v>
      </c>
      <c r="E9" s="3">
        <v>0</v>
      </c>
      <c r="F9" s="3">
        <v>0</v>
      </c>
      <c r="G9" s="3">
        <v>49167.142857142862</v>
      </c>
      <c r="H9" s="3">
        <v>37546.314285714288</v>
      </c>
      <c r="I9" s="3">
        <v>32007.142857142859</v>
      </c>
      <c r="J9" s="3">
        <v>0</v>
      </c>
      <c r="K9" s="3">
        <v>0</v>
      </c>
    </row>
    <row r="10" spans="1:11" x14ac:dyDescent="0.25">
      <c r="A10" s="9">
        <v>1500960</v>
      </c>
      <c r="B10" s="3">
        <v>16852.79</v>
      </c>
      <c r="C10" s="3">
        <v>12869.57</v>
      </c>
      <c r="D10" s="3">
        <v>10970.94</v>
      </c>
      <c r="E10" s="3">
        <v>0</v>
      </c>
      <c r="F10" s="3">
        <v>0</v>
      </c>
      <c r="G10" s="3">
        <v>48150.828571428574</v>
      </c>
      <c r="H10" s="3">
        <v>36770.200000000004</v>
      </c>
      <c r="I10" s="3">
        <v>31345.54285714286</v>
      </c>
      <c r="J10" s="3">
        <v>0</v>
      </c>
      <c r="K10" s="3">
        <v>0</v>
      </c>
    </row>
    <row r="11" spans="1:11" x14ac:dyDescent="0.25">
      <c r="A11" s="9">
        <v>1610080</v>
      </c>
      <c r="B11" s="3">
        <v>18077.990000000002</v>
      </c>
      <c r="C11" s="3">
        <v>13805.19</v>
      </c>
      <c r="D11" s="3">
        <v>11768.53</v>
      </c>
      <c r="E11" s="3">
        <v>0</v>
      </c>
      <c r="F11" s="3">
        <v>0</v>
      </c>
      <c r="G11" s="3">
        <v>51651.400000000009</v>
      </c>
      <c r="H11" s="3">
        <v>39443.4</v>
      </c>
      <c r="I11" s="3">
        <v>33624.37142857143</v>
      </c>
      <c r="J11" s="3">
        <v>0</v>
      </c>
      <c r="K11" s="3">
        <v>0</v>
      </c>
    </row>
    <row r="12" spans="1:11" x14ac:dyDescent="0.25">
      <c r="A12" s="9">
        <v>1540560</v>
      </c>
      <c r="B12" s="3">
        <v>17297.419999999998</v>
      </c>
      <c r="C12" s="3">
        <v>13209.11</v>
      </c>
      <c r="D12" s="3">
        <v>11260.39</v>
      </c>
      <c r="E12" s="3">
        <v>0</v>
      </c>
      <c r="F12" s="3">
        <v>0</v>
      </c>
      <c r="G12" s="3">
        <v>49421.2</v>
      </c>
      <c r="H12" s="3">
        <v>37740.314285714288</v>
      </c>
      <c r="I12" s="3">
        <v>32172.542857142857</v>
      </c>
      <c r="J12" s="3">
        <v>0</v>
      </c>
      <c r="K12" s="3">
        <v>0</v>
      </c>
    </row>
    <row r="13" spans="1:11" x14ac:dyDescent="0.25">
      <c r="A13" s="9">
        <v>1613424</v>
      </c>
      <c r="B13" s="3">
        <v>18115.54</v>
      </c>
      <c r="C13" s="3">
        <v>13833.87</v>
      </c>
      <c r="D13" s="3">
        <v>11792.97</v>
      </c>
      <c r="E13" s="3">
        <v>0</v>
      </c>
      <c r="F13" s="3">
        <v>0</v>
      </c>
      <c r="G13" s="3">
        <v>51758.685714285719</v>
      </c>
      <c r="H13" s="3">
        <v>39525.342857142859</v>
      </c>
      <c r="I13" s="3">
        <v>33694.199999999997</v>
      </c>
      <c r="J13" s="3">
        <v>0</v>
      </c>
      <c r="K13" s="3">
        <v>0</v>
      </c>
    </row>
    <row r="14" spans="1:11" x14ac:dyDescent="0.25">
      <c r="A14" s="9">
        <v>1580160</v>
      </c>
      <c r="B14" s="3">
        <v>17742.05</v>
      </c>
      <c r="C14" s="3">
        <v>13548.65</v>
      </c>
      <c r="D14" s="3">
        <v>11549.84</v>
      </c>
      <c r="E14" s="3">
        <v>0</v>
      </c>
      <c r="F14" s="3">
        <v>0</v>
      </c>
      <c r="G14" s="3">
        <v>50691.571428571428</v>
      </c>
      <c r="H14" s="3">
        <v>38710.428571428572</v>
      </c>
      <c r="I14" s="3">
        <v>32999.542857142857</v>
      </c>
      <c r="J14" s="3">
        <v>0</v>
      </c>
      <c r="K14" s="3">
        <v>0</v>
      </c>
    </row>
    <row r="15" spans="1:11" x14ac:dyDescent="0.25">
      <c r="A15" s="9">
        <v>1749384</v>
      </c>
      <c r="B15" s="3">
        <v>19642.099999999999</v>
      </c>
      <c r="C15" s="3">
        <v>14999.62</v>
      </c>
      <c r="D15" s="3">
        <v>12786.74</v>
      </c>
      <c r="E15" s="3">
        <v>0</v>
      </c>
      <c r="F15" s="3">
        <v>0</v>
      </c>
      <c r="G15" s="3">
        <v>56120.28571428571</v>
      </c>
      <c r="H15" s="3">
        <v>42856.057142857149</v>
      </c>
      <c r="I15" s="3">
        <v>36533.542857142857</v>
      </c>
      <c r="J15" s="3">
        <v>0</v>
      </c>
      <c r="K15" s="3">
        <v>0</v>
      </c>
    </row>
    <row r="16" spans="1:11" x14ac:dyDescent="0.25">
      <c r="A16" s="9">
        <v>1535808</v>
      </c>
      <c r="B16" s="3">
        <v>17244.07</v>
      </c>
      <c r="C16" s="3">
        <v>13168.37</v>
      </c>
      <c r="D16" s="3">
        <v>11225.65</v>
      </c>
      <c r="E16" s="3">
        <v>0</v>
      </c>
      <c r="F16" s="3">
        <v>0</v>
      </c>
      <c r="G16" s="3">
        <v>49268.771428571432</v>
      </c>
      <c r="H16" s="3">
        <v>37623.914285714287</v>
      </c>
      <c r="I16" s="3">
        <v>32073.285714285714</v>
      </c>
      <c r="J16" s="3">
        <v>0</v>
      </c>
      <c r="K16" s="3">
        <v>0</v>
      </c>
    </row>
    <row r="17" spans="1:11" x14ac:dyDescent="0.25">
      <c r="A17" s="9">
        <v>1572768</v>
      </c>
      <c r="B17" s="3">
        <v>17659.05</v>
      </c>
      <c r="C17" s="3">
        <v>13485.27</v>
      </c>
      <c r="D17" s="3">
        <v>11495.8</v>
      </c>
      <c r="E17" s="3">
        <v>0</v>
      </c>
      <c r="F17" s="3">
        <v>0</v>
      </c>
      <c r="G17" s="3">
        <v>50454.428571428572</v>
      </c>
      <c r="H17" s="3">
        <v>38529.342857142859</v>
      </c>
      <c r="I17" s="3">
        <v>32845.142857142855</v>
      </c>
      <c r="J17" s="3">
        <v>0</v>
      </c>
      <c r="K17" s="3">
        <v>0</v>
      </c>
    </row>
    <row r="18" spans="1:11" x14ac:dyDescent="0.25">
      <c r="A18" s="9">
        <v>1603040</v>
      </c>
      <c r="B18" s="3">
        <v>17998.95</v>
      </c>
      <c r="C18" s="3">
        <v>13744.83</v>
      </c>
      <c r="D18" s="3">
        <v>11717.07</v>
      </c>
      <c r="E18" s="3">
        <v>0</v>
      </c>
      <c r="F18" s="3">
        <v>0</v>
      </c>
      <c r="G18" s="3">
        <v>51425.571428571435</v>
      </c>
      <c r="H18" s="3">
        <v>39270.942857142858</v>
      </c>
      <c r="I18" s="3">
        <v>33477.342857142859</v>
      </c>
      <c r="J18" s="3">
        <v>0</v>
      </c>
      <c r="K18" s="3">
        <v>0</v>
      </c>
    </row>
    <row r="19" spans="1:11" x14ac:dyDescent="0.25">
      <c r="A19" s="9">
        <v>1760736</v>
      </c>
      <c r="B19" s="3">
        <v>19769.560000000001</v>
      </c>
      <c r="C19" s="3">
        <v>15096.95</v>
      </c>
      <c r="D19" s="3">
        <v>12869.72</v>
      </c>
      <c r="E19" s="3">
        <v>0</v>
      </c>
      <c r="F19" s="3">
        <v>0</v>
      </c>
      <c r="G19" s="3">
        <v>56484.457142857151</v>
      </c>
      <c r="H19" s="3">
        <v>43134.142857142862</v>
      </c>
      <c r="I19" s="3">
        <v>36770.62857142857</v>
      </c>
      <c r="J19" s="3">
        <v>0</v>
      </c>
      <c r="K19" s="3">
        <v>0</v>
      </c>
    </row>
    <row r="20" spans="1:11" x14ac:dyDescent="0.25">
      <c r="A20" s="9">
        <v>1623984</v>
      </c>
      <c r="B20" s="3">
        <v>18234.11</v>
      </c>
      <c r="C20" s="3">
        <v>13924.41</v>
      </c>
      <c r="D20" s="3">
        <v>11870.16</v>
      </c>
      <c r="E20" s="3">
        <v>0</v>
      </c>
      <c r="F20" s="3">
        <v>0</v>
      </c>
      <c r="G20" s="3">
        <v>52097.457142857151</v>
      </c>
      <c r="H20" s="3">
        <v>39784.028571428571</v>
      </c>
      <c r="I20" s="3">
        <v>33914.742857142861</v>
      </c>
      <c r="J20" s="3">
        <v>0</v>
      </c>
      <c r="K20" s="3">
        <v>0</v>
      </c>
    </row>
    <row r="21" spans="1:11" x14ac:dyDescent="0.25">
      <c r="A21" s="9">
        <v>1780008</v>
      </c>
      <c r="B21" s="3">
        <v>19985.95</v>
      </c>
      <c r="C21" s="3">
        <v>15262.2</v>
      </c>
      <c r="D21" s="3">
        <v>13010.58</v>
      </c>
      <c r="E21" s="3">
        <v>0</v>
      </c>
      <c r="F21" s="3">
        <v>0</v>
      </c>
      <c r="G21" s="3">
        <v>57102.71428571429</v>
      </c>
      <c r="H21" s="3">
        <v>43606.285714285717</v>
      </c>
      <c r="I21" s="3">
        <v>37173.085714285713</v>
      </c>
      <c r="J21" s="3">
        <v>0</v>
      </c>
      <c r="K21" s="3">
        <v>0</v>
      </c>
    </row>
    <row r="22" spans="1:11" x14ac:dyDescent="0.25">
      <c r="A22" s="9">
        <v>1649856</v>
      </c>
      <c r="B22" s="3">
        <v>18524.599999999999</v>
      </c>
      <c r="C22" s="3">
        <v>14146.24</v>
      </c>
      <c r="D22" s="3">
        <v>12059.26</v>
      </c>
      <c r="E22" s="3">
        <v>0</v>
      </c>
      <c r="F22" s="3">
        <v>0</v>
      </c>
      <c r="G22" s="3">
        <v>52927.428571428572</v>
      </c>
      <c r="H22" s="3">
        <v>40417.828571428574</v>
      </c>
      <c r="I22" s="3">
        <v>34455.028571428571</v>
      </c>
      <c r="J22" s="3">
        <v>0</v>
      </c>
      <c r="K22" s="3">
        <v>0</v>
      </c>
    </row>
    <row r="23" spans="1:11" x14ac:dyDescent="0.25">
      <c r="A23" s="9">
        <v>1671680</v>
      </c>
      <c r="B23" s="3">
        <v>18769.64</v>
      </c>
      <c r="C23" s="3">
        <v>14333.37</v>
      </c>
      <c r="D23" s="3">
        <v>12218.78</v>
      </c>
      <c r="E23" s="3">
        <v>0</v>
      </c>
      <c r="F23" s="3">
        <v>0</v>
      </c>
      <c r="G23" s="3">
        <v>53627.542857142857</v>
      </c>
      <c r="H23" s="3">
        <v>40952.485714285722</v>
      </c>
      <c r="I23" s="3">
        <v>34910.800000000003</v>
      </c>
      <c r="J23" s="3">
        <v>0</v>
      </c>
      <c r="K23" s="3">
        <v>0</v>
      </c>
    </row>
    <row r="24" spans="1:11" x14ac:dyDescent="0.25">
      <c r="A24" s="9">
        <v>1737240</v>
      </c>
      <c r="B24" s="3">
        <v>19505.75</v>
      </c>
      <c r="C24" s="3">
        <v>14895.49</v>
      </c>
      <c r="D24" s="3">
        <v>12697.98</v>
      </c>
      <c r="E24" s="3">
        <v>0</v>
      </c>
      <c r="F24" s="3">
        <v>0</v>
      </c>
      <c r="G24" s="3">
        <v>55730.71428571429</v>
      </c>
      <c r="H24" s="3">
        <v>42558.542857142857</v>
      </c>
      <c r="I24" s="3">
        <v>36279.942857142858</v>
      </c>
      <c r="J24" s="3">
        <v>0</v>
      </c>
      <c r="K24" s="3">
        <v>0</v>
      </c>
    </row>
    <row r="25" spans="1:11" x14ac:dyDescent="0.25">
      <c r="A25" s="9">
        <v>1659712</v>
      </c>
      <c r="B25" s="3">
        <v>18635.259999999998</v>
      </c>
      <c r="C25" s="3">
        <v>14230.75</v>
      </c>
      <c r="D25" s="3">
        <v>12131.3</v>
      </c>
      <c r="E25" s="3">
        <v>0</v>
      </c>
      <c r="F25" s="3">
        <v>0</v>
      </c>
      <c r="G25" s="3">
        <v>53243.6</v>
      </c>
      <c r="H25" s="3">
        <v>40659.285714285717</v>
      </c>
      <c r="I25" s="3">
        <v>34660.857142857145</v>
      </c>
      <c r="J25" s="3">
        <v>0</v>
      </c>
      <c r="K25" s="3">
        <v>0</v>
      </c>
    </row>
    <row r="26" spans="1:11" x14ac:dyDescent="0.25">
      <c r="A26" s="14">
        <v>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phoneticPr fontId="5" type="noConversion"/>
  <conditionalFormatting sqref="A2:A25">
    <cfRule type="duplicateValues" dxfId="74" priority="1"/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0F268-7212-4DF0-88A5-C377086D5E70}">
  <dimension ref="A1:L216"/>
  <sheetViews>
    <sheetView topLeftCell="A163" workbookViewId="0">
      <selection activeCell="D2" sqref="D2:D172"/>
    </sheetView>
  </sheetViews>
  <sheetFormatPr defaultRowHeight="15" x14ac:dyDescent="0.25"/>
  <cols>
    <col min="1" max="1" width="20.140625" customWidth="1"/>
    <col min="2" max="2" width="7.85546875" customWidth="1"/>
    <col min="3" max="3" width="6.5703125" customWidth="1"/>
    <col min="4" max="4" width="17" customWidth="1"/>
    <col min="5" max="5" width="16.28515625" style="21" customWidth="1"/>
    <col min="6" max="6" width="16" customWidth="1"/>
    <col min="7" max="7" width="18.7109375" customWidth="1"/>
    <col min="8" max="10" width="16.7109375" customWidth="1"/>
    <col min="11" max="12" width="17.42578125" style="21" customWidth="1"/>
    <col min="13" max="13" width="16.5703125" customWidth="1"/>
    <col min="14" max="14" width="15" customWidth="1"/>
    <col min="15" max="15" width="18.7109375" customWidth="1"/>
    <col min="16" max="16" width="16" customWidth="1"/>
  </cols>
  <sheetData>
    <row r="1" spans="1:12" x14ac:dyDescent="0.25">
      <c r="A1" s="19" t="s">
        <v>218</v>
      </c>
      <c r="B1" s="19" t="s">
        <v>219</v>
      </c>
      <c r="C1" s="19" t="s">
        <v>220</v>
      </c>
      <c r="D1" s="19" t="s">
        <v>221</v>
      </c>
      <c r="E1" s="19" t="s">
        <v>222</v>
      </c>
      <c r="F1" s="19" t="s">
        <v>223</v>
      </c>
      <c r="G1" s="19" t="s">
        <v>224</v>
      </c>
      <c r="H1" s="19" t="s">
        <v>225</v>
      </c>
      <c r="I1" s="19" t="s">
        <v>227</v>
      </c>
      <c r="J1" s="19" t="s">
        <v>226</v>
      </c>
      <c r="K1" s="19" t="s">
        <v>228</v>
      </c>
      <c r="L1" s="48" t="s">
        <v>240</v>
      </c>
    </row>
    <row r="2" spans="1:12" x14ac:dyDescent="0.25">
      <c r="A2" s="68" t="s">
        <v>44</v>
      </c>
      <c r="B2" s="61">
        <v>72</v>
      </c>
      <c r="C2" s="68">
        <v>30</v>
      </c>
      <c r="D2" s="3">
        <v>1238400</v>
      </c>
      <c r="E2" s="6">
        <v>123840</v>
      </c>
      <c r="F2" s="69">
        <v>15000</v>
      </c>
      <c r="G2" s="3">
        <v>1377240</v>
      </c>
      <c r="H2" s="10">
        <v>1101792</v>
      </c>
      <c r="I2" s="69">
        <v>275448</v>
      </c>
      <c r="J2" s="6">
        <v>10000</v>
      </c>
      <c r="K2" s="10">
        <v>265448</v>
      </c>
      <c r="L2" s="10">
        <v>11060.333333333334</v>
      </c>
    </row>
    <row r="3" spans="1:12" x14ac:dyDescent="0.25">
      <c r="A3" s="4" t="s">
        <v>45</v>
      </c>
      <c r="B3" s="16">
        <v>72</v>
      </c>
      <c r="C3" s="4">
        <v>30</v>
      </c>
      <c r="D3" s="3">
        <v>1238400</v>
      </c>
      <c r="E3" s="6">
        <v>123840</v>
      </c>
      <c r="F3" s="69">
        <v>15000</v>
      </c>
      <c r="G3" s="3">
        <v>1377240</v>
      </c>
      <c r="H3" s="10">
        <v>1101792</v>
      </c>
      <c r="I3" s="69">
        <v>275448</v>
      </c>
      <c r="J3" s="6">
        <v>10000</v>
      </c>
      <c r="K3" s="10">
        <v>265448</v>
      </c>
      <c r="L3" s="10">
        <v>11060.333333333334</v>
      </c>
    </row>
    <row r="4" spans="1:12" x14ac:dyDescent="0.25">
      <c r="A4" s="4" t="s">
        <v>46</v>
      </c>
      <c r="B4" s="16">
        <v>72</v>
      </c>
      <c r="C4" s="4">
        <v>30</v>
      </c>
      <c r="D4" s="3">
        <v>1238400</v>
      </c>
      <c r="E4" s="6">
        <v>123840</v>
      </c>
      <c r="F4" s="69">
        <v>15000</v>
      </c>
      <c r="G4" s="3">
        <v>1377240</v>
      </c>
      <c r="H4" s="10">
        <v>1101792</v>
      </c>
      <c r="I4" s="69">
        <v>275448</v>
      </c>
      <c r="J4" s="6">
        <v>10000</v>
      </c>
      <c r="K4" s="10">
        <v>265448</v>
      </c>
      <c r="L4" s="10">
        <v>11060.333333333334</v>
      </c>
    </row>
    <row r="5" spans="1:12" x14ac:dyDescent="0.25">
      <c r="A5" s="4" t="s">
        <v>47</v>
      </c>
      <c r="B5" s="16">
        <v>72</v>
      </c>
      <c r="C5" s="4">
        <v>30</v>
      </c>
      <c r="D5" s="3">
        <v>1238400</v>
      </c>
      <c r="E5" s="6">
        <v>123840</v>
      </c>
      <c r="F5" s="69">
        <v>15000</v>
      </c>
      <c r="G5" s="3">
        <v>1377240</v>
      </c>
      <c r="H5" s="10">
        <v>1101792</v>
      </c>
      <c r="I5" s="69">
        <v>275448</v>
      </c>
      <c r="J5" s="6">
        <v>10000</v>
      </c>
      <c r="K5" s="10">
        <v>265448</v>
      </c>
      <c r="L5" s="10">
        <v>11060.333333333334</v>
      </c>
    </row>
    <row r="6" spans="1:12" x14ac:dyDescent="0.25">
      <c r="A6" s="4" t="s">
        <v>48</v>
      </c>
      <c r="B6" s="16">
        <v>72</v>
      </c>
      <c r="C6" s="4">
        <v>30</v>
      </c>
      <c r="D6" s="3">
        <v>1238400</v>
      </c>
      <c r="E6" s="6">
        <v>123840</v>
      </c>
      <c r="F6" s="69">
        <v>15000</v>
      </c>
      <c r="G6" s="3">
        <v>1377240</v>
      </c>
      <c r="H6" s="10">
        <v>1101792</v>
      </c>
      <c r="I6" s="69">
        <v>275448</v>
      </c>
      <c r="J6" s="6">
        <v>10000</v>
      </c>
      <c r="K6" s="10">
        <v>265448</v>
      </c>
      <c r="L6" s="10">
        <v>11060.333333333334</v>
      </c>
    </row>
    <row r="7" spans="1:12" x14ac:dyDescent="0.25">
      <c r="A7" s="4" t="s">
        <v>49</v>
      </c>
      <c r="B7" s="16">
        <v>72</v>
      </c>
      <c r="C7" s="4">
        <v>30</v>
      </c>
      <c r="D7" s="3">
        <v>1238400</v>
      </c>
      <c r="E7" s="6">
        <v>123840</v>
      </c>
      <c r="F7" s="69">
        <v>15000</v>
      </c>
      <c r="G7" s="3">
        <v>1377240</v>
      </c>
      <c r="H7" s="10">
        <v>1101792</v>
      </c>
      <c r="I7" s="69">
        <v>275448</v>
      </c>
      <c r="J7" s="6">
        <v>10000</v>
      </c>
      <c r="K7" s="10">
        <v>265448</v>
      </c>
      <c r="L7" s="10">
        <v>11060.333333333334</v>
      </c>
    </row>
    <row r="8" spans="1:12" x14ac:dyDescent="0.25">
      <c r="A8" s="4" t="s">
        <v>50</v>
      </c>
      <c r="B8" s="16">
        <v>72</v>
      </c>
      <c r="C8" s="4">
        <v>30</v>
      </c>
      <c r="D8" s="3">
        <v>1238400</v>
      </c>
      <c r="E8" s="6">
        <v>123840</v>
      </c>
      <c r="F8" s="69">
        <v>15000</v>
      </c>
      <c r="G8" s="3">
        <v>1377240</v>
      </c>
      <c r="H8" s="10">
        <v>1101792</v>
      </c>
      <c r="I8" s="69">
        <v>275448</v>
      </c>
      <c r="J8" s="6">
        <v>10000</v>
      </c>
      <c r="K8" s="10">
        <v>265448</v>
      </c>
      <c r="L8" s="10">
        <v>11060.333333333334</v>
      </c>
    </row>
    <row r="9" spans="1:12" x14ac:dyDescent="0.25">
      <c r="A9" s="4" t="s">
        <v>51</v>
      </c>
      <c r="B9" s="16">
        <v>72</v>
      </c>
      <c r="C9" s="4">
        <v>30</v>
      </c>
      <c r="D9" s="3">
        <v>1238400</v>
      </c>
      <c r="E9" s="6">
        <v>123840</v>
      </c>
      <c r="F9" s="69">
        <v>15000</v>
      </c>
      <c r="G9" s="3">
        <v>1377240</v>
      </c>
      <c r="H9" s="10">
        <v>1101792</v>
      </c>
      <c r="I9" s="69">
        <v>275448</v>
      </c>
      <c r="J9" s="6">
        <v>10000</v>
      </c>
      <c r="K9" s="10">
        <v>265448</v>
      </c>
      <c r="L9" s="10">
        <v>11060.333333333334</v>
      </c>
    </row>
    <row r="10" spans="1:12" x14ac:dyDescent="0.25">
      <c r="A10" s="4" t="s">
        <v>52</v>
      </c>
      <c r="B10" s="16">
        <v>72</v>
      </c>
      <c r="C10" s="4">
        <v>30</v>
      </c>
      <c r="D10" s="3">
        <v>1238400</v>
      </c>
      <c r="E10" s="6">
        <v>123840</v>
      </c>
      <c r="F10" s="69">
        <v>15000</v>
      </c>
      <c r="G10" s="3">
        <v>1377240</v>
      </c>
      <c r="H10" s="10">
        <v>1101792</v>
      </c>
      <c r="I10" s="69">
        <v>275448</v>
      </c>
      <c r="J10" s="6">
        <v>10000</v>
      </c>
      <c r="K10" s="10">
        <v>265448</v>
      </c>
      <c r="L10" s="10">
        <v>11060.333333333334</v>
      </c>
    </row>
    <row r="11" spans="1:12" x14ac:dyDescent="0.25">
      <c r="A11" s="4" t="s">
        <v>53</v>
      </c>
      <c r="B11" s="16">
        <v>72</v>
      </c>
      <c r="C11" s="4">
        <v>30</v>
      </c>
      <c r="D11" s="3">
        <v>1238400</v>
      </c>
      <c r="E11" s="6">
        <v>123840</v>
      </c>
      <c r="F11" s="69">
        <v>15000</v>
      </c>
      <c r="G11" s="3">
        <v>1377240</v>
      </c>
      <c r="H11" s="10">
        <v>1101792</v>
      </c>
      <c r="I11" s="69">
        <v>275448</v>
      </c>
      <c r="J11" s="6">
        <v>10000</v>
      </c>
      <c r="K11" s="10">
        <v>265448</v>
      </c>
      <c r="L11" s="10">
        <v>11060.333333333334</v>
      </c>
    </row>
    <row r="12" spans="1:12" x14ac:dyDescent="0.25">
      <c r="A12" s="4" t="s">
        <v>54</v>
      </c>
      <c r="B12" s="16">
        <v>72</v>
      </c>
      <c r="C12" s="4">
        <v>30</v>
      </c>
      <c r="D12" s="3">
        <v>1238400</v>
      </c>
      <c r="E12" s="6">
        <v>123840</v>
      </c>
      <c r="F12" s="69">
        <v>15000</v>
      </c>
      <c r="G12" s="3">
        <v>1377240</v>
      </c>
      <c r="H12" s="10">
        <v>1101792</v>
      </c>
      <c r="I12" s="69">
        <v>275448</v>
      </c>
      <c r="J12" s="6">
        <v>10000</v>
      </c>
      <c r="K12" s="10">
        <v>265448</v>
      </c>
      <c r="L12" s="10">
        <v>11060.333333333334</v>
      </c>
    </row>
    <row r="13" spans="1:12" x14ac:dyDescent="0.25">
      <c r="A13" s="4" t="s">
        <v>55</v>
      </c>
      <c r="B13" s="16">
        <v>72</v>
      </c>
      <c r="C13" s="4">
        <v>30</v>
      </c>
      <c r="D13" s="3">
        <v>1238400</v>
      </c>
      <c r="E13" s="6">
        <v>123840</v>
      </c>
      <c r="F13" s="69">
        <v>15000</v>
      </c>
      <c r="G13" s="3">
        <v>1377240</v>
      </c>
      <c r="H13" s="10">
        <v>1101792</v>
      </c>
      <c r="I13" s="69">
        <v>275448</v>
      </c>
      <c r="J13" s="6">
        <v>10000</v>
      </c>
      <c r="K13" s="10">
        <v>265448</v>
      </c>
      <c r="L13" s="10">
        <v>11060.333333333334</v>
      </c>
    </row>
    <row r="14" spans="1:12" x14ac:dyDescent="0.25">
      <c r="A14" s="4" t="s">
        <v>56</v>
      </c>
      <c r="B14" s="16">
        <v>72</v>
      </c>
      <c r="C14" s="4">
        <v>30</v>
      </c>
      <c r="D14" s="3">
        <v>1238400</v>
      </c>
      <c r="E14" s="6">
        <v>123840</v>
      </c>
      <c r="F14" s="69">
        <v>15000</v>
      </c>
      <c r="G14" s="3">
        <v>1377240</v>
      </c>
      <c r="H14" s="10">
        <v>1101792</v>
      </c>
      <c r="I14" s="69">
        <v>275448</v>
      </c>
      <c r="J14" s="6">
        <v>10000</v>
      </c>
      <c r="K14" s="10">
        <v>265448</v>
      </c>
      <c r="L14" s="10">
        <v>11060.333333333334</v>
      </c>
    </row>
    <row r="15" spans="1:12" x14ac:dyDescent="0.25">
      <c r="A15" s="4" t="s">
        <v>57</v>
      </c>
      <c r="B15" s="16">
        <v>72</v>
      </c>
      <c r="C15" s="4">
        <v>30</v>
      </c>
      <c r="D15" s="3">
        <v>1238400</v>
      </c>
      <c r="E15" s="6">
        <v>123840</v>
      </c>
      <c r="F15" s="69">
        <v>15000</v>
      </c>
      <c r="G15" s="3">
        <v>1377240</v>
      </c>
      <c r="H15" s="10">
        <v>1101792</v>
      </c>
      <c r="I15" s="69">
        <v>275448</v>
      </c>
      <c r="J15" s="6">
        <v>10000</v>
      </c>
      <c r="K15" s="10">
        <v>265448</v>
      </c>
      <c r="L15" s="10">
        <v>11060.333333333334</v>
      </c>
    </row>
    <row r="16" spans="1:12" x14ac:dyDescent="0.25">
      <c r="A16" s="4" t="s">
        <v>58</v>
      </c>
      <c r="B16" s="16">
        <v>72</v>
      </c>
      <c r="C16" s="4">
        <v>30</v>
      </c>
      <c r="D16" s="3">
        <v>1238400</v>
      </c>
      <c r="E16" s="6">
        <v>123840</v>
      </c>
      <c r="F16" s="69">
        <v>15000</v>
      </c>
      <c r="G16" s="3">
        <v>1377240</v>
      </c>
      <c r="H16" s="10">
        <v>1101792</v>
      </c>
      <c r="I16" s="69">
        <v>275448</v>
      </c>
      <c r="J16" s="6">
        <v>10000</v>
      </c>
      <c r="K16" s="10">
        <v>265448</v>
      </c>
      <c r="L16" s="10">
        <v>11060.333333333334</v>
      </c>
    </row>
    <row r="17" spans="1:12" x14ac:dyDescent="0.25">
      <c r="A17" s="4" t="s">
        <v>59</v>
      </c>
      <c r="B17" s="16">
        <v>72</v>
      </c>
      <c r="C17" s="4">
        <v>30</v>
      </c>
      <c r="D17" s="3">
        <v>1238400</v>
      </c>
      <c r="E17" s="6">
        <v>123840</v>
      </c>
      <c r="F17" s="69">
        <v>15000</v>
      </c>
      <c r="G17" s="3">
        <v>1377240</v>
      </c>
      <c r="H17" s="10">
        <v>1101792</v>
      </c>
      <c r="I17" s="69">
        <v>275448</v>
      </c>
      <c r="J17" s="6">
        <v>10000</v>
      </c>
      <c r="K17" s="10">
        <v>265448</v>
      </c>
      <c r="L17" s="10">
        <v>11060.333333333334</v>
      </c>
    </row>
    <row r="18" spans="1:12" x14ac:dyDescent="0.25">
      <c r="A18" s="4" t="s">
        <v>60</v>
      </c>
      <c r="B18" s="16">
        <v>72</v>
      </c>
      <c r="C18" s="4">
        <v>30</v>
      </c>
      <c r="D18" s="3">
        <v>1238400</v>
      </c>
      <c r="E18" s="6">
        <v>123840</v>
      </c>
      <c r="F18" s="69">
        <v>15000</v>
      </c>
      <c r="G18" s="3">
        <v>1377240</v>
      </c>
      <c r="H18" s="10">
        <v>1101792</v>
      </c>
      <c r="I18" s="69">
        <v>275448</v>
      </c>
      <c r="J18" s="6">
        <v>10000</v>
      </c>
      <c r="K18" s="10">
        <v>265448</v>
      </c>
      <c r="L18" s="10">
        <v>11060.333333333334</v>
      </c>
    </row>
    <row r="19" spans="1:12" x14ac:dyDescent="0.25">
      <c r="A19" s="4" t="s">
        <v>61</v>
      </c>
      <c r="B19" s="16">
        <v>72</v>
      </c>
      <c r="C19" s="4">
        <v>30</v>
      </c>
      <c r="D19" s="3">
        <v>1238400</v>
      </c>
      <c r="E19" s="6">
        <v>123840</v>
      </c>
      <c r="F19" s="69">
        <v>15000</v>
      </c>
      <c r="G19" s="3">
        <v>1377240</v>
      </c>
      <c r="H19" s="10">
        <v>1101792</v>
      </c>
      <c r="I19" s="69">
        <v>275448</v>
      </c>
      <c r="J19" s="6">
        <v>10000</v>
      </c>
      <c r="K19" s="10">
        <v>265448</v>
      </c>
      <c r="L19" s="10">
        <v>11060.333333333334</v>
      </c>
    </row>
    <row r="20" spans="1:12" x14ac:dyDescent="0.25">
      <c r="A20" s="4" t="s">
        <v>62</v>
      </c>
      <c r="B20" s="16">
        <v>72</v>
      </c>
      <c r="C20" s="4">
        <v>30</v>
      </c>
      <c r="D20" s="3">
        <v>1238400</v>
      </c>
      <c r="E20" s="6">
        <v>123840</v>
      </c>
      <c r="F20" s="69">
        <v>15000</v>
      </c>
      <c r="G20" s="3">
        <v>1377240</v>
      </c>
      <c r="H20" s="10">
        <v>1101792</v>
      </c>
      <c r="I20" s="69">
        <v>275448</v>
      </c>
      <c r="J20" s="6">
        <v>10000</v>
      </c>
      <c r="K20" s="10">
        <v>265448</v>
      </c>
      <c r="L20" s="10">
        <v>11060.333333333334</v>
      </c>
    </row>
    <row r="21" spans="1:12" x14ac:dyDescent="0.25">
      <c r="A21" s="4" t="s">
        <v>63</v>
      </c>
      <c r="B21" s="16">
        <v>72</v>
      </c>
      <c r="C21" s="4">
        <v>30</v>
      </c>
      <c r="D21" s="3">
        <v>1238400</v>
      </c>
      <c r="E21" s="6">
        <v>123840</v>
      </c>
      <c r="F21" s="69">
        <v>15000</v>
      </c>
      <c r="G21" s="3">
        <v>1377240</v>
      </c>
      <c r="H21" s="10">
        <v>1101792</v>
      </c>
      <c r="I21" s="69">
        <v>275448</v>
      </c>
      <c r="J21" s="6">
        <v>10000</v>
      </c>
      <c r="K21" s="10">
        <v>265448</v>
      </c>
      <c r="L21" s="10">
        <v>11060.333333333334</v>
      </c>
    </row>
    <row r="22" spans="1:12" x14ac:dyDescent="0.25">
      <c r="A22" s="4" t="s">
        <v>64</v>
      </c>
      <c r="B22" s="16">
        <v>72</v>
      </c>
      <c r="C22" s="4">
        <v>30</v>
      </c>
      <c r="D22" s="3">
        <v>1238400</v>
      </c>
      <c r="E22" s="6">
        <v>123840</v>
      </c>
      <c r="F22" s="69">
        <v>15000</v>
      </c>
      <c r="G22" s="3">
        <v>1377240</v>
      </c>
      <c r="H22" s="10">
        <v>1101792</v>
      </c>
      <c r="I22" s="69">
        <v>275448</v>
      </c>
      <c r="J22" s="6">
        <v>10000</v>
      </c>
      <c r="K22" s="10">
        <v>265448</v>
      </c>
      <c r="L22" s="10">
        <v>11060.333333333334</v>
      </c>
    </row>
    <row r="23" spans="1:12" x14ac:dyDescent="0.25">
      <c r="A23" s="4" t="s">
        <v>65</v>
      </c>
      <c r="B23" s="16">
        <v>72</v>
      </c>
      <c r="C23" s="4">
        <v>30</v>
      </c>
      <c r="D23" s="3">
        <v>1238400</v>
      </c>
      <c r="E23" s="6">
        <v>123840</v>
      </c>
      <c r="F23" s="69">
        <v>15000</v>
      </c>
      <c r="G23" s="3">
        <v>1377240</v>
      </c>
      <c r="H23" s="10">
        <v>1101792</v>
      </c>
      <c r="I23" s="69">
        <v>275448</v>
      </c>
      <c r="J23" s="6">
        <v>10000</v>
      </c>
      <c r="K23" s="10">
        <v>265448</v>
      </c>
      <c r="L23" s="10">
        <v>11060.333333333334</v>
      </c>
    </row>
    <row r="24" spans="1:12" x14ac:dyDescent="0.25">
      <c r="A24" s="4" t="s">
        <v>66</v>
      </c>
      <c r="B24" s="16">
        <v>72</v>
      </c>
      <c r="C24" s="4">
        <v>30</v>
      </c>
      <c r="D24" s="3">
        <v>1252800</v>
      </c>
      <c r="E24" s="6">
        <v>125280</v>
      </c>
      <c r="F24" s="69">
        <v>15000</v>
      </c>
      <c r="G24" s="3">
        <v>1393080</v>
      </c>
      <c r="H24" s="10">
        <v>1114464</v>
      </c>
      <c r="I24" s="69">
        <v>278616</v>
      </c>
      <c r="J24" s="6">
        <v>10000</v>
      </c>
      <c r="K24" s="10">
        <v>268616</v>
      </c>
      <c r="L24" s="10">
        <v>11192.333333333334</v>
      </c>
    </row>
    <row r="25" spans="1:12" x14ac:dyDescent="0.25">
      <c r="A25" s="4" t="s">
        <v>67</v>
      </c>
      <c r="B25" s="16">
        <v>72</v>
      </c>
      <c r="C25" s="4">
        <v>30</v>
      </c>
      <c r="D25" s="3">
        <v>1252800</v>
      </c>
      <c r="E25" s="6">
        <v>125280</v>
      </c>
      <c r="F25" s="69">
        <v>15000</v>
      </c>
      <c r="G25" s="3">
        <v>1393080</v>
      </c>
      <c r="H25" s="10">
        <v>1114464</v>
      </c>
      <c r="I25" s="69">
        <v>278616</v>
      </c>
      <c r="J25" s="6">
        <v>10000</v>
      </c>
      <c r="K25" s="10">
        <v>268616</v>
      </c>
      <c r="L25" s="10">
        <v>11192.333333333334</v>
      </c>
    </row>
    <row r="26" spans="1:12" x14ac:dyDescent="0.25">
      <c r="A26" s="4" t="s">
        <v>68</v>
      </c>
      <c r="B26" s="16">
        <v>78</v>
      </c>
      <c r="C26" s="4">
        <v>30</v>
      </c>
      <c r="D26" s="3">
        <v>1303200</v>
      </c>
      <c r="E26" s="6">
        <v>130320</v>
      </c>
      <c r="F26" s="69">
        <v>15000</v>
      </c>
      <c r="G26" s="3">
        <v>1448520</v>
      </c>
      <c r="H26" s="10">
        <v>1158816</v>
      </c>
      <c r="I26" s="69">
        <v>289704</v>
      </c>
      <c r="J26" s="6">
        <v>10000</v>
      </c>
      <c r="K26" s="10">
        <v>279704</v>
      </c>
      <c r="L26" s="10">
        <v>11654.333333333334</v>
      </c>
    </row>
    <row r="27" spans="1:12" x14ac:dyDescent="0.25">
      <c r="A27" s="4" t="s">
        <v>69</v>
      </c>
      <c r="B27" s="16">
        <v>78</v>
      </c>
      <c r="C27" s="4">
        <v>30</v>
      </c>
      <c r="D27" s="3">
        <v>1303200</v>
      </c>
      <c r="E27" s="6">
        <v>130320</v>
      </c>
      <c r="F27" s="69">
        <v>15000</v>
      </c>
      <c r="G27" s="3">
        <v>1448520</v>
      </c>
      <c r="H27" s="10">
        <v>1158816</v>
      </c>
      <c r="I27" s="69">
        <v>289704</v>
      </c>
      <c r="J27" s="6">
        <v>10000</v>
      </c>
      <c r="K27" s="10">
        <v>279704</v>
      </c>
      <c r="L27" s="10">
        <v>11654.333333333334</v>
      </c>
    </row>
    <row r="28" spans="1:12" x14ac:dyDescent="0.25">
      <c r="A28" s="4" t="s">
        <v>70</v>
      </c>
      <c r="B28" s="16">
        <v>78</v>
      </c>
      <c r="C28" s="4">
        <v>30</v>
      </c>
      <c r="D28" s="3">
        <v>1303200</v>
      </c>
      <c r="E28" s="6">
        <v>130320</v>
      </c>
      <c r="F28" s="69">
        <v>15000</v>
      </c>
      <c r="G28" s="3">
        <v>1448520</v>
      </c>
      <c r="H28" s="10">
        <v>1158816</v>
      </c>
      <c r="I28" s="69">
        <v>289704</v>
      </c>
      <c r="J28" s="6">
        <v>10000</v>
      </c>
      <c r="K28" s="10">
        <v>279704</v>
      </c>
      <c r="L28" s="10">
        <v>11654.333333333334</v>
      </c>
    </row>
    <row r="29" spans="1:12" x14ac:dyDescent="0.25">
      <c r="A29" s="4" t="s">
        <v>71</v>
      </c>
      <c r="B29" s="16">
        <v>78</v>
      </c>
      <c r="C29" s="4">
        <v>30</v>
      </c>
      <c r="D29" s="3">
        <v>1303200</v>
      </c>
      <c r="E29" s="6">
        <v>130320</v>
      </c>
      <c r="F29" s="69">
        <v>15000</v>
      </c>
      <c r="G29" s="3">
        <v>1448520</v>
      </c>
      <c r="H29" s="10">
        <v>1158816</v>
      </c>
      <c r="I29" s="69">
        <v>289704</v>
      </c>
      <c r="J29" s="6">
        <v>10000</v>
      </c>
      <c r="K29" s="10">
        <v>279704</v>
      </c>
      <c r="L29" s="10">
        <v>11654.333333333334</v>
      </c>
    </row>
    <row r="30" spans="1:12" x14ac:dyDescent="0.25">
      <c r="A30" s="4" t="s">
        <v>72</v>
      </c>
      <c r="B30" s="16">
        <v>78</v>
      </c>
      <c r="C30" s="4">
        <v>30</v>
      </c>
      <c r="D30" s="3">
        <v>1303200</v>
      </c>
      <c r="E30" s="6">
        <v>130320</v>
      </c>
      <c r="F30" s="69">
        <v>15000</v>
      </c>
      <c r="G30" s="3">
        <v>1448520</v>
      </c>
      <c r="H30" s="10">
        <v>1158816</v>
      </c>
      <c r="I30" s="69">
        <v>289704</v>
      </c>
      <c r="J30" s="6">
        <v>10000</v>
      </c>
      <c r="K30" s="10">
        <v>279704</v>
      </c>
      <c r="L30" s="10">
        <v>11654.333333333334</v>
      </c>
    </row>
    <row r="31" spans="1:12" x14ac:dyDescent="0.25">
      <c r="A31" s="4" t="s">
        <v>73</v>
      </c>
      <c r="B31" s="16">
        <v>78</v>
      </c>
      <c r="C31" s="4">
        <v>30</v>
      </c>
      <c r="D31" s="3">
        <v>1303200</v>
      </c>
      <c r="E31" s="6">
        <v>130320</v>
      </c>
      <c r="F31" s="69">
        <v>15000</v>
      </c>
      <c r="G31" s="3">
        <v>1448520</v>
      </c>
      <c r="H31" s="10">
        <v>1158816</v>
      </c>
      <c r="I31" s="69">
        <v>289704</v>
      </c>
      <c r="J31" s="6">
        <v>10000</v>
      </c>
      <c r="K31" s="10">
        <v>279704</v>
      </c>
      <c r="L31" s="10">
        <v>11654.333333333334</v>
      </c>
    </row>
    <row r="32" spans="1:12" x14ac:dyDescent="0.25">
      <c r="A32" s="4" t="s">
        <v>74</v>
      </c>
      <c r="B32" s="16">
        <v>78</v>
      </c>
      <c r="C32" s="4">
        <v>30</v>
      </c>
      <c r="D32" s="3">
        <v>1303200</v>
      </c>
      <c r="E32" s="6">
        <v>130320</v>
      </c>
      <c r="F32" s="69">
        <v>15000</v>
      </c>
      <c r="G32" s="3">
        <v>1448520</v>
      </c>
      <c r="H32" s="10">
        <v>1158816</v>
      </c>
      <c r="I32" s="69">
        <v>289704</v>
      </c>
      <c r="J32" s="6">
        <v>10000</v>
      </c>
      <c r="K32" s="10">
        <v>279704</v>
      </c>
      <c r="L32" s="10">
        <v>11654.333333333334</v>
      </c>
    </row>
    <row r="33" spans="1:12" x14ac:dyDescent="0.25">
      <c r="A33" s="4" t="s">
        <v>75</v>
      </c>
      <c r="B33" s="16">
        <v>78</v>
      </c>
      <c r="C33" s="4">
        <v>30</v>
      </c>
      <c r="D33" s="3">
        <v>1303200</v>
      </c>
      <c r="E33" s="6">
        <v>130320</v>
      </c>
      <c r="F33" s="69">
        <v>15000</v>
      </c>
      <c r="G33" s="3">
        <v>1448520</v>
      </c>
      <c r="H33" s="10">
        <v>1158816</v>
      </c>
      <c r="I33" s="69">
        <v>289704</v>
      </c>
      <c r="J33" s="6">
        <v>10000</v>
      </c>
      <c r="K33" s="10">
        <v>279704</v>
      </c>
      <c r="L33" s="10">
        <v>11654.333333333334</v>
      </c>
    </row>
    <row r="34" spans="1:12" x14ac:dyDescent="0.25">
      <c r="A34" s="4" t="s">
        <v>76</v>
      </c>
      <c r="B34" s="16">
        <v>78</v>
      </c>
      <c r="C34" s="4">
        <v>30</v>
      </c>
      <c r="D34" s="3">
        <v>1303200</v>
      </c>
      <c r="E34" s="6">
        <v>130320</v>
      </c>
      <c r="F34" s="69">
        <v>15000</v>
      </c>
      <c r="G34" s="3">
        <v>1448520</v>
      </c>
      <c r="H34" s="10">
        <v>1158816</v>
      </c>
      <c r="I34" s="69">
        <v>289704</v>
      </c>
      <c r="J34" s="6">
        <v>10000</v>
      </c>
      <c r="K34" s="10">
        <v>279704</v>
      </c>
      <c r="L34" s="10">
        <v>11654.333333333334</v>
      </c>
    </row>
    <row r="35" spans="1:12" x14ac:dyDescent="0.25">
      <c r="A35" s="4" t="s">
        <v>77</v>
      </c>
      <c r="B35" s="16">
        <v>78</v>
      </c>
      <c r="C35" s="4">
        <v>30</v>
      </c>
      <c r="D35" s="3">
        <v>1303200</v>
      </c>
      <c r="E35" s="6">
        <v>130320</v>
      </c>
      <c r="F35" s="69">
        <v>15000</v>
      </c>
      <c r="G35" s="3">
        <v>1448520</v>
      </c>
      <c r="H35" s="10">
        <v>1158816</v>
      </c>
      <c r="I35" s="69">
        <v>289704</v>
      </c>
      <c r="J35" s="6">
        <v>10000</v>
      </c>
      <c r="K35" s="10">
        <v>279704</v>
      </c>
      <c r="L35" s="10">
        <v>11654.333333333334</v>
      </c>
    </row>
    <row r="36" spans="1:12" x14ac:dyDescent="0.25">
      <c r="A36" s="4" t="s">
        <v>78</v>
      </c>
      <c r="B36" s="16">
        <v>78</v>
      </c>
      <c r="C36" s="4">
        <v>30</v>
      </c>
      <c r="D36" s="3">
        <v>1303200</v>
      </c>
      <c r="E36" s="6">
        <v>130320</v>
      </c>
      <c r="F36" s="69">
        <v>15000</v>
      </c>
      <c r="G36" s="3">
        <v>1448520</v>
      </c>
      <c r="H36" s="10">
        <v>1158816</v>
      </c>
      <c r="I36" s="69">
        <v>289704</v>
      </c>
      <c r="J36" s="6">
        <v>10000</v>
      </c>
      <c r="K36" s="10">
        <v>279704</v>
      </c>
      <c r="L36" s="10">
        <v>11654.333333333334</v>
      </c>
    </row>
    <row r="37" spans="1:12" x14ac:dyDescent="0.25">
      <c r="A37" s="4" t="s">
        <v>79</v>
      </c>
      <c r="B37" s="16">
        <v>78</v>
      </c>
      <c r="C37" s="4">
        <v>30</v>
      </c>
      <c r="D37" s="3">
        <v>1303200</v>
      </c>
      <c r="E37" s="6">
        <v>130320</v>
      </c>
      <c r="F37" s="69">
        <v>15000</v>
      </c>
      <c r="G37" s="3">
        <v>1448520</v>
      </c>
      <c r="H37" s="10">
        <v>1158816</v>
      </c>
      <c r="I37" s="69">
        <v>289704</v>
      </c>
      <c r="J37" s="6">
        <v>10000</v>
      </c>
      <c r="K37" s="10">
        <v>279704</v>
      </c>
      <c r="L37" s="10">
        <v>11654.333333333334</v>
      </c>
    </row>
    <row r="38" spans="1:12" x14ac:dyDescent="0.25">
      <c r="A38" s="4" t="s">
        <v>80</v>
      </c>
      <c r="B38" s="16">
        <v>78</v>
      </c>
      <c r="C38" s="4">
        <v>30</v>
      </c>
      <c r="D38" s="3">
        <v>1303200</v>
      </c>
      <c r="E38" s="6">
        <v>130320</v>
      </c>
      <c r="F38" s="69">
        <v>15000</v>
      </c>
      <c r="G38" s="3">
        <v>1448520</v>
      </c>
      <c r="H38" s="10">
        <v>1158816</v>
      </c>
      <c r="I38" s="69">
        <v>289704</v>
      </c>
      <c r="J38" s="6">
        <v>10000</v>
      </c>
      <c r="K38" s="10">
        <v>279704</v>
      </c>
      <c r="L38" s="10">
        <v>11654.333333333334</v>
      </c>
    </row>
    <row r="39" spans="1:12" x14ac:dyDescent="0.25">
      <c r="A39" s="4" t="s">
        <v>81</v>
      </c>
      <c r="B39" s="16">
        <v>78</v>
      </c>
      <c r="C39" s="4">
        <v>30</v>
      </c>
      <c r="D39" s="3">
        <v>1303200</v>
      </c>
      <c r="E39" s="6">
        <v>130320</v>
      </c>
      <c r="F39" s="69">
        <v>15000</v>
      </c>
      <c r="G39" s="3">
        <v>1448520</v>
      </c>
      <c r="H39" s="10">
        <v>1158816</v>
      </c>
      <c r="I39" s="69">
        <v>289704</v>
      </c>
      <c r="J39" s="6">
        <v>10000</v>
      </c>
      <c r="K39" s="10">
        <v>279704</v>
      </c>
      <c r="L39" s="10">
        <v>11654.333333333334</v>
      </c>
    </row>
    <row r="40" spans="1:12" x14ac:dyDescent="0.25">
      <c r="A40" s="4" t="s">
        <v>82</v>
      </c>
      <c r="B40" s="16">
        <v>78</v>
      </c>
      <c r="C40" s="4">
        <v>30</v>
      </c>
      <c r="D40" s="3">
        <v>1303200</v>
      </c>
      <c r="E40" s="6">
        <v>130320</v>
      </c>
      <c r="F40" s="69">
        <v>15000</v>
      </c>
      <c r="G40" s="3">
        <v>1448520</v>
      </c>
      <c r="H40" s="10">
        <v>1158816</v>
      </c>
      <c r="I40" s="69">
        <v>289704</v>
      </c>
      <c r="J40" s="6">
        <v>10000</v>
      </c>
      <c r="K40" s="10">
        <v>279704</v>
      </c>
      <c r="L40" s="10">
        <v>11654.333333333334</v>
      </c>
    </row>
    <row r="41" spans="1:12" x14ac:dyDescent="0.25">
      <c r="A41" s="4" t="s">
        <v>83</v>
      </c>
      <c r="B41" s="16">
        <v>78</v>
      </c>
      <c r="C41" s="4">
        <v>30</v>
      </c>
      <c r="D41" s="3">
        <v>1303200</v>
      </c>
      <c r="E41" s="6">
        <v>130320</v>
      </c>
      <c r="F41" s="69">
        <v>15000</v>
      </c>
      <c r="G41" s="3">
        <v>1448520</v>
      </c>
      <c r="H41" s="10">
        <v>1158816</v>
      </c>
      <c r="I41" s="69">
        <v>289704</v>
      </c>
      <c r="J41" s="6">
        <v>10000</v>
      </c>
      <c r="K41" s="10">
        <v>279704</v>
      </c>
      <c r="L41" s="10">
        <v>11654.333333333334</v>
      </c>
    </row>
    <row r="42" spans="1:12" x14ac:dyDescent="0.25">
      <c r="A42" s="4" t="s">
        <v>84</v>
      </c>
      <c r="B42" s="16">
        <v>78</v>
      </c>
      <c r="C42" s="4">
        <v>30</v>
      </c>
      <c r="D42" s="3">
        <v>1303200</v>
      </c>
      <c r="E42" s="6">
        <v>130320</v>
      </c>
      <c r="F42" s="69">
        <v>15000</v>
      </c>
      <c r="G42" s="3">
        <v>1448520</v>
      </c>
      <c r="H42" s="10">
        <v>1158816</v>
      </c>
      <c r="I42" s="69">
        <v>289704</v>
      </c>
      <c r="J42" s="6">
        <v>10000</v>
      </c>
      <c r="K42" s="10">
        <v>279704</v>
      </c>
      <c r="L42" s="10">
        <v>11654.333333333334</v>
      </c>
    </row>
    <row r="43" spans="1:12" x14ac:dyDescent="0.25">
      <c r="A43" s="4" t="s">
        <v>85</v>
      </c>
      <c r="B43" s="16">
        <v>78</v>
      </c>
      <c r="C43" s="4">
        <v>30</v>
      </c>
      <c r="D43" s="3">
        <v>1303200</v>
      </c>
      <c r="E43" s="6">
        <v>130320</v>
      </c>
      <c r="F43" s="69">
        <v>15000</v>
      </c>
      <c r="G43" s="3">
        <v>1448520</v>
      </c>
      <c r="H43" s="10">
        <v>1158816</v>
      </c>
      <c r="I43" s="69">
        <v>289704</v>
      </c>
      <c r="J43" s="6">
        <v>10000</v>
      </c>
      <c r="K43" s="10">
        <v>279704</v>
      </c>
      <c r="L43" s="10">
        <v>11654.333333333334</v>
      </c>
    </row>
    <row r="44" spans="1:12" x14ac:dyDescent="0.25">
      <c r="A44" s="4" t="s">
        <v>86</v>
      </c>
      <c r="B44" s="16">
        <v>74</v>
      </c>
      <c r="C44" s="4">
        <v>30</v>
      </c>
      <c r="D44" s="3">
        <v>1269600</v>
      </c>
      <c r="E44" s="6">
        <v>126960</v>
      </c>
      <c r="F44" s="69">
        <v>15000</v>
      </c>
      <c r="G44" s="3">
        <v>1411560</v>
      </c>
      <c r="H44" s="10">
        <v>1129248</v>
      </c>
      <c r="I44" s="69">
        <v>282312</v>
      </c>
      <c r="J44" s="6">
        <v>10000</v>
      </c>
      <c r="K44" s="10">
        <v>272312</v>
      </c>
      <c r="L44" s="10">
        <v>11346.333333333334</v>
      </c>
    </row>
    <row r="45" spans="1:12" x14ac:dyDescent="0.25">
      <c r="A45" s="5" t="s">
        <v>87</v>
      </c>
      <c r="B45" s="16">
        <v>72</v>
      </c>
      <c r="C45" s="5">
        <v>30</v>
      </c>
      <c r="D45" s="3">
        <v>1252800</v>
      </c>
      <c r="E45" s="6">
        <v>125280</v>
      </c>
      <c r="F45" s="6">
        <v>15000</v>
      </c>
      <c r="G45" s="3">
        <v>1393080</v>
      </c>
      <c r="H45" s="3">
        <v>1114464</v>
      </c>
      <c r="I45" s="6">
        <v>278616</v>
      </c>
      <c r="J45" s="6">
        <v>10000</v>
      </c>
      <c r="K45" s="3">
        <v>268616</v>
      </c>
      <c r="L45" s="3">
        <v>11192.333333333334</v>
      </c>
    </row>
    <row r="46" spans="1:12" x14ac:dyDescent="0.25">
      <c r="A46" s="4" t="s">
        <v>88</v>
      </c>
      <c r="B46" s="16">
        <v>75</v>
      </c>
      <c r="C46" s="4">
        <v>30</v>
      </c>
      <c r="D46" s="3">
        <v>1278000</v>
      </c>
      <c r="E46" s="6">
        <v>127800</v>
      </c>
      <c r="F46" s="6">
        <v>15000</v>
      </c>
      <c r="G46" s="3">
        <v>1420800</v>
      </c>
      <c r="H46" s="3">
        <v>1136640</v>
      </c>
      <c r="I46" s="6">
        <v>284160</v>
      </c>
      <c r="J46" s="6">
        <v>10000</v>
      </c>
      <c r="K46" s="3">
        <v>274160</v>
      </c>
      <c r="L46" s="3">
        <v>11423.333333333334</v>
      </c>
    </row>
    <row r="47" spans="1:12" x14ac:dyDescent="0.25">
      <c r="A47" s="5" t="s">
        <v>89</v>
      </c>
      <c r="B47" s="16">
        <v>75</v>
      </c>
      <c r="C47" s="5">
        <v>30</v>
      </c>
      <c r="D47" s="3">
        <v>1278000</v>
      </c>
      <c r="E47" s="6">
        <v>127800</v>
      </c>
      <c r="F47" s="6">
        <v>15000</v>
      </c>
      <c r="G47" s="3">
        <v>1420800</v>
      </c>
      <c r="H47" s="3">
        <v>1136640</v>
      </c>
      <c r="I47" s="6">
        <v>284160</v>
      </c>
      <c r="J47" s="6">
        <v>10000</v>
      </c>
      <c r="K47" s="3">
        <v>274160</v>
      </c>
      <c r="L47" s="3">
        <v>11423.333333333334</v>
      </c>
    </row>
    <row r="48" spans="1:12" x14ac:dyDescent="0.25">
      <c r="A48" s="4" t="s">
        <v>90</v>
      </c>
      <c r="B48" s="16">
        <v>75</v>
      </c>
      <c r="C48" s="4">
        <v>30</v>
      </c>
      <c r="D48" s="3">
        <v>1278000</v>
      </c>
      <c r="E48" s="6">
        <v>127800</v>
      </c>
      <c r="F48" s="6">
        <v>15000</v>
      </c>
      <c r="G48" s="3">
        <v>1420800</v>
      </c>
      <c r="H48" s="3">
        <v>1136640</v>
      </c>
      <c r="I48" s="6">
        <v>284160</v>
      </c>
      <c r="J48" s="6">
        <v>10000</v>
      </c>
      <c r="K48" s="3">
        <v>274160</v>
      </c>
      <c r="L48" s="3">
        <v>11423.333333333334</v>
      </c>
    </row>
    <row r="49" spans="1:12" x14ac:dyDescent="0.25">
      <c r="A49" s="5" t="s">
        <v>91</v>
      </c>
      <c r="B49" s="16">
        <v>75</v>
      </c>
      <c r="C49" s="5">
        <v>30</v>
      </c>
      <c r="D49" s="3">
        <v>1278000</v>
      </c>
      <c r="E49" s="6">
        <v>127800</v>
      </c>
      <c r="F49" s="6">
        <v>15000</v>
      </c>
      <c r="G49" s="3">
        <v>1420800</v>
      </c>
      <c r="H49" s="3">
        <v>1136640</v>
      </c>
      <c r="I49" s="6">
        <v>284160</v>
      </c>
      <c r="J49" s="6">
        <v>10000</v>
      </c>
      <c r="K49" s="3">
        <v>274160</v>
      </c>
      <c r="L49" s="3">
        <v>11423.333333333334</v>
      </c>
    </row>
    <row r="50" spans="1:12" x14ac:dyDescent="0.25">
      <c r="A50" s="4" t="s">
        <v>92</v>
      </c>
      <c r="B50" s="16">
        <v>75</v>
      </c>
      <c r="C50" s="4">
        <v>30</v>
      </c>
      <c r="D50" s="3">
        <v>1278000</v>
      </c>
      <c r="E50" s="6">
        <v>127800</v>
      </c>
      <c r="F50" s="6">
        <v>15000</v>
      </c>
      <c r="G50" s="3">
        <v>1420800</v>
      </c>
      <c r="H50" s="3">
        <v>1136640</v>
      </c>
      <c r="I50" s="6">
        <v>284160</v>
      </c>
      <c r="J50" s="6">
        <v>10000</v>
      </c>
      <c r="K50" s="3">
        <v>274160</v>
      </c>
      <c r="L50" s="3">
        <v>11423.333333333334</v>
      </c>
    </row>
    <row r="51" spans="1:12" x14ac:dyDescent="0.25">
      <c r="A51" s="5" t="s">
        <v>93</v>
      </c>
      <c r="B51" s="16">
        <v>75</v>
      </c>
      <c r="C51" s="5">
        <v>30</v>
      </c>
      <c r="D51" s="3">
        <v>1278000</v>
      </c>
      <c r="E51" s="6">
        <v>127800</v>
      </c>
      <c r="F51" s="6">
        <v>15000</v>
      </c>
      <c r="G51" s="3">
        <v>1420800</v>
      </c>
      <c r="H51" s="3">
        <v>1136640</v>
      </c>
      <c r="I51" s="6">
        <v>284160</v>
      </c>
      <c r="J51" s="6">
        <v>10000</v>
      </c>
      <c r="K51" s="3">
        <v>274160</v>
      </c>
      <c r="L51" s="3">
        <v>11423.333333333334</v>
      </c>
    </row>
    <row r="52" spans="1:12" x14ac:dyDescent="0.25">
      <c r="A52" s="4" t="s">
        <v>94</v>
      </c>
      <c r="B52" s="16">
        <v>75</v>
      </c>
      <c r="C52" s="4">
        <v>30</v>
      </c>
      <c r="D52" s="3">
        <v>1278000</v>
      </c>
      <c r="E52" s="6">
        <v>127800</v>
      </c>
      <c r="F52" s="6">
        <v>15000</v>
      </c>
      <c r="G52" s="3">
        <v>1420800</v>
      </c>
      <c r="H52" s="3">
        <v>1136640</v>
      </c>
      <c r="I52" s="6">
        <v>284160</v>
      </c>
      <c r="J52" s="6">
        <v>10000</v>
      </c>
      <c r="K52" s="3">
        <v>274160</v>
      </c>
      <c r="L52" s="3">
        <v>11423.333333333334</v>
      </c>
    </row>
    <row r="53" spans="1:12" x14ac:dyDescent="0.25">
      <c r="A53" s="5" t="s">
        <v>95</v>
      </c>
      <c r="B53" s="16">
        <v>75</v>
      </c>
      <c r="C53" s="5">
        <v>30</v>
      </c>
      <c r="D53" s="3">
        <v>1278000</v>
      </c>
      <c r="E53" s="6">
        <v>127800</v>
      </c>
      <c r="F53" s="6">
        <v>15000</v>
      </c>
      <c r="G53" s="3">
        <v>1420800</v>
      </c>
      <c r="H53" s="3">
        <v>1136640</v>
      </c>
      <c r="I53" s="6">
        <v>284160</v>
      </c>
      <c r="J53" s="6">
        <v>10000</v>
      </c>
      <c r="K53" s="3">
        <v>274160</v>
      </c>
      <c r="L53" s="3">
        <v>11423.333333333334</v>
      </c>
    </row>
    <row r="54" spans="1:12" x14ac:dyDescent="0.25">
      <c r="A54" s="4" t="s">
        <v>96</v>
      </c>
      <c r="B54" s="16">
        <v>75</v>
      </c>
      <c r="C54" s="4">
        <v>30</v>
      </c>
      <c r="D54" s="3">
        <v>1278000</v>
      </c>
      <c r="E54" s="6">
        <v>127800</v>
      </c>
      <c r="F54" s="6">
        <v>15000</v>
      </c>
      <c r="G54" s="3">
        <v>1420800</v>
      </c>
      <c r="H54" s="3">
        <v>1136640</v>
      </c>
      <c r="I54" s="6">
        <v>284160</v>
      </c>
      <c r="J54" s="6">
        <v>10000</v>
      </c>
      <c r="K54" s="3">
        <v>274160</v>
      </c>
      <c r="L54" s="3">
        <v>11423.333333333334</v>
      </c>
    </row>
    <row r="55" spans="1:12" x14ac:dyDescent="0.25">
      <c r="A55" s="5" t="s">
        <v>97</v>
      </c>
      <c r="B55" s="16">
        <v>75</v>
      </c>
      <c r="C55" s="5">
        <v>30</v>
      </c>
      <c r="D55" s="3">
        <v>1278000</v>
      </c>
      <c r="E55" s="6">
        <v>127800</v>
      </c>
      <c r="F55" s="6">
        <v>15000</v>
      </c>
      <c r="G55" s="3">
        <v>1420800</v>
      </c>
      <c r="H55" s="3">
        <v>1136640</v>
      </c>
      <c r="I55" s="6">
        <v>284160</v>
      </c>
      <c r="J55" s="6">
        <v>10000</v>
      </c>
      <c r="K55" s="3">
        <v>274160</v>
      </c>
      <c r="L55" s="3">
        <v>11423.333333333334</v>
      </c>
    </row>
    <row r="56" spans="1:12" x14ac:dyDescent="0.25">
      <c r="A56" s="4" t="s">
        <v>98</v>
      </c>
      <c r="B56" s="16">
        <v>75</v>
      </c>
      <c r="C56" s="4">
        <v>30</v>
      </c>
      <c r="D56" s="3">
        <v>1278000</v>
      </c>
      <c r="E56" s="6">
        <v>127800</v>
      </c>
      <c r="F56" s="6">
        <v>15000</v>
      </c>
      <c r="G56" s="3">
        <v>1420800</v>
      </c>
      <c r="H56" s="3">
        <v>1136640</v>
      </c>
      <c r="I56" s="6">
        <v>284160</v>
      </c>
      <c r="J56" s="6">
        <v>10000</v>
      </c>
      <c r="K56" s="3">
        <v>274160</v>
      </c>
      <c r="L56" s="3">
        <v>11423.333333333334</v>
      </c>
    </row>
    <row r="57" spans="1:12" x14ac:dyDescent="0.25">
      <c r="A57" s="5" t="s">
        <v>99</v>
      </c>
      <c r="B57" s="16">
        <v>75</v>
      </c>
      <c r="C57" s="5">
        <v>30</v>
      </c>
      <c r="D57" s="3">
        <v>1278000</v>
      </c>
      <c r="E57" s="6">
        <v>127800</v>
      </c>
      <c r="F57" s="6">
        <v>15000</v>
      </c>
      <c r="G57" s="3">
        <v>1420800</v>
      </c>
      <c r="H57" s="3">
        <v>1136640</v>
      </c>
      <c r="I57" s="6">
        <v>284160</v>
      </c>
      <c r="J57" s="6">
        <v>10000</v>
      </c>
      <c r="K57" s="3">
        <v>274160</v>
      </c>
      <c r="L57" s="3">
        <v>11423.333333333334</v>
      </c>
    </row>
    <row r="58" spans="1:12" x14ac:dyDescent="0.25">
      <c r="A58" s="4" t="s">
        <v>100</v>
      </c>
      <c r="B58" s="16">
        <v>75</v>
      </c>
      <c r="C58" s="4">
        <v>30</v>
      </c>
      <c r="D58" s="3">
        <v>1278000</v>
      </c>
      <c r="E58" s="6">
        <v>127800</v>
      </c>
      <c r="F58" s="6">
        <v>15000</v>
      </c>
      <c r="G58" s="3">
        <v>1420800</v>
      </c>
      <c r="H58" s="3">
        <v>1136640</v>
      </c>
      <c r="I58" s="6">
        <v>284160</v>
      </c>
      <c r="J58" s="6">
        <v>10000</v>
      </c>
      <c r="K58" s="3">
        <v>274160</v>
      </c>
      <c r="L58" s="3">
        <v>11423.333333333334</v>
      </c>
    </row>
    <row r="59" spans="1:12" x14ac:dyDescent="0.25">
      <c r="A59" s="5" t="s">
        <v>101</v>
      </c>
      <c r="B59" s="16">
        <v>75</v>
      </c>
      <c r="C59" s="5">
        <v>30</v>
      </c>
      <c r="D59" s="3">
        <v>1278000</v>
      </c>
      <c r="E59" s="6">
        <v>127800</v>
      </c>
      <c r="F59" s="6">
        <v>15000</v>
      </c>
      <c r="G59" s="3">
        <v>1420800</v>
      </c>
      <c r="H59" s="3">
        <v>1136640</v>
      </c>
      <c r="I59" s="6">
        <v>284160</v>
      </c>
      <c r="J59" s="6">
        <v>10000</v>
      </c>
      <c r="K59" s="3">
        <v>274160</v>
      </c>
      <c r="L59" s="3">
        <v>11423.333333333334</v>
      </c>
    </row>
    <row r="60" spans="1:12" x14ac:dyDescent="0.25">
      <c r="A60" s="4" t="s">
        <v>102</v>
      </c>
      <c r="B60" s="16">
        <v>75</v>
      </c>
      <c r="C60" s="4">
        <v>30</v>
      </c>
      <c r="D60" s="3">
        <v>1278000</v>
      </c>
      <c r="E60" s="6">
        <v>127800</v>
      </c>
      <c r="F60" s="6">
        <v>15000</v>
      </c>
      <c r="G60" s="3">
        <v>1420800</v>
      </c>
      <c r="H60" s="3">
        <v>1136640</v>
      </c>
      <c r="I60" s="6">
        <v>284160</v>
      </c>
      <c r="J60" s="6">
        <v>10000</v>
      </c>
      <c r="K60" s="3">
        <v>274160</v>
      </c>
      <c r="L60" s="3">
        <v>11423.333333333334</v>
      </c>
    </row>
    <row r="61" spans="1:12" x14ac:dyDescent="0.25">
      <c r="A61" s="5" t="s">
        <v>103</v>
      </c>
      <c r="B61" s="16">
        <v>75</v>
      </c>
      <c r="C61" s="5">
        <v>30</v>
      </c>
      <c r="D61" s="3">
        <v>1278000</v>
      </c>
      <c r="E61" s="6">
        <v>127800</v>
      </c>
      <c r="F61" s="6">
        <v>15000</v>
      </c>
      <c r="G61" s="3">
        <v>1420800</v>
      </c>
      <c r="H61" s="3">
        <v>1136640</v>
      </c>
      <c r="I61" s="6">
        <v>284160</v>
      </c>
      <c r="J61" s="6">
        <v>10000</v>
      </c>
      <c r="K61" s="3">
        <v>274160</v>
      </c>
      <c r="L61" s="3">
        <v>11423.333333333334</v>
      </c>
    </row>
    <row r="62" spans="1:12" x14ac:dyDescent="0.25">
      <c r="A62" s="4" t="s">
        <v>104</v>
      </c>
      <c r="B62" s="16">
        <v>90</v>
      </c>
      <c r="C62" s="4">
        <v>38</v>
      </c>
      <c r="D62" s="3">
        <v>1594800</v>
      </c>
      <c r="E62" s="6">
        <v>159480</v>
      </c>
      <c r="F62" s="6">
        <v>15000</v>
      </c>
      <c r="G62" s="3">
        <v>1769280</v>
      </c>
      <c r="H62" s="3">
        <v>1415424</v>
      </c>
      <c r="I62" s="6">
        <v>353856</v>
      </c>
      <c r="J62" s="6">
        <v>15000</v>
      </c>
      <c r="K62" s="3">
        <v>338856</v>
      </c>
      <c r="L62" s="3">
        <v>14119</v>
      </c>
    </row>
    <row r="63" spans="1:12" x14ac:dyDescent="0.25">
      <c r="A63" s="5" t="s">
        <v>105</v>
      </c>
      <c r="B63" s="16">
        <v>90</v>
      </c>
      <c r="C63" s="5">
        <v>38</v>
      </c>
      <c r="D63" s="3">
        <v>1594800</v>
      </c>
      <c r="E63" s="6">
        <v>159480</v>
      </c>
      <c r="F63" s="6">
        <v>15000</v>
      </c>
      <c r="G63" s="3">
        <v>1769280</v>
      </c>
      <c r="H63" s="3">
        <v>1415424</v>
      </c>
      <c r="I63" s="6">
        <v>353856</v>
      </c>
      <c r="J63" s="6">
        <v>15000</v>
      </c>
      <c r="K63" s="3">
        <v>338856</v>
      </c>
      <c r="L63" s="3">
        <v>14119</v>
      </c>
    </row>
    <row r="64" spans="1:12" x14ac:dyDescent="0.25">
      <c r="A64" s="4" t="s">
        <v>106</v>
      </c>
      <c r="B64" s="16">
        <v>90</v>
      </c>
      <c r="C64" s="4">
        <v>38</v>
      </c>
      <c r="D64" s="3">
        <v>1594800</v>
      </c>
      <c r="E64" s="6">
        <v>159480</v>
      </c>
      <c r="F64" s="6">
        <v>15000</v>
      </c>
      <c r="G64" s="3">
        <v>1769280</v>
      </c>
      <c r="H64" s="3">
        <v>1415424</v>
      </c>
      <c r="I64" s="6">
        <v>353856</v>
      </c>
      <c r="J64" s="6">
        <v>15000</v>
      </c>
      <c r="K64" s="3">
        <v>338856</v>
      </c>
      <c r="L64" s="3">
        <v>14119</v>
      </c>
    </row>
    <row r="65" spans="1:12" x14ac:dyDescent="0.25">
      <c r="A65" s="5" t="s">
        <v>107</v>
      </c>
      <c r="B65" s="16">
        <v>90</v>
      </c>
      <c r="C65" s="5">
        <v>38</v>
      </c>
      <c r="D65" s="3">
        <v>1594800</v>
      </c>
      <c r="E65" s="6">
        <v>159480</v>
      </c>
      <c r="F65" s="6">
        <v>15000</v>
      </c>
      <c r="G65" s="3">
        <v>1769280</v>
      </c>
      <c r="H65" s="3">
        <v>1415424</v>
      </c>
      <c r="I65" s="6">
        <v>353856</v>
      </c>
      <c r="J65" s="6">
        <v>15000</v>
      </c>
      <c r="K65" s="3">
        <v>338856</v>
      </c>
      <c r="L65" s="3">
        <v>14119</v>
      </c>
    </row>
    <row r="66" spans="1:12" x14ac:dyDescent="0.25">
      <c r="A66" s="4" t="s">
        <v>108</v>
      </c>
      <c r="B66" s="16">
        <v>90</v>
      </c>
      <c r="C66" s="4">
        <v>38</v>
      </c>
      <c r="D66" s="3">
        <v>1594800</v>
      </c>
      <c r="E66" s="6">
        <v>159480</v>
      </c>
      <c r="F66" s="6">
        <v>15000</v>
      </c>
      <c r="G66" s="3">
        <v>1769280</v>
      </c>
      <c r="H66" s="3">
        <v>1415424</v>
      </c>
      <c r="I66" s="6">
        <v>353856</v>
      </c>
      <c r="J66" s="6">
        <v>15000</v>
      </c>
      <c r="K66" s="3">
        <v>338856</v>
      </c>
      <c r="L66" s="3">
        <v>14119</v>
      </c>
    </row>
    <row r="67" spans="1:12" x14ac:dyDescent="0.25">
      <c r="A67" s="5" t="s">
        <v>109</v>
      </c>
      <c r="B67" s="16">
        <v>90</v>
      </c>
      <c r="C67" s="5">
        <v>38</v>
      </c>
      <c r="D67" s="3">
        <v>1594800</v>
      </c>
      <c r="E67" s="6">
        <v>159480</v>
      </c>
      <c r="F67" s="6">
        <v>15000</v>
      </c>
      <c r="G67" s="3">
        <v>1769280</v>
      </c>
      <c r="H67" s="3">
        <v>1415424</v>
      </c>
      <c r="I67" s="6">
        <v>353856</v>
      </c>
      <c r="J67" s="6">
        <v>15000</v>
      </c>
      <c r="K67" s="3">
        <v>338856</v>
      </c>
      <c r="L67" s="3">
        <v>14119</v>
      </c>
    </row>
    <row r="68" spans="1:12" x14ac:dyDescent="0.25">
      <c r="A68" s="4" t="s">
        <v>110</v>
      </c>
      <c r="B68" s="16">
        <v>90</v>
      </c>
      <c r="C68" s="4">
        <v>38</v>
      </c>
      <c r="D68" s="3">
        <v>1594800</v>
      </c>
      <c r="E68" s="6">
        <v>159480</v>
      </c>
      <c r="F68" s="6">
        <v>15000</v>
      </c>
      <c r="G68" s="3">
        <v>1769280</v>
      </c>
      <c r="H68" s="3">
        <v>1415424</v>
      </c>
      <c r="I68" s="6">
        <v>353856</v>
      </c>
      <c r="J68" s="6">
        <v>15000</v>
      </c>
      <c r="K68" s="3">
        <v>338856</v>
      </c>
      <c r="L68" s="3">
        <v>14119</v>
      </c>
    </row>
    <row r="69" spans="1:12" x14ac:dyDescent="0.25">
      <c r="A69" s="5" t="s">
        <v>111</v>
      </c>
      <c r="B69" s="16">
        <v>100</v>
      </c>
      <c r="C69" s="5">
        <v>38</v>
      </c>
      <c r="D69" s="3">
        <v>1600800</v>
      </c>
      <c r="E69" s="6">
        <v>160080</v>
      </c>
      <c r="F69" s="6">
        <v>15000</v>
      </c>
      <c r="G69" s="3">
        <v>1775880</v>
      </c>
      <c r="H69" s="3">
        <v>1420704</v>
      </c>
      <c r="I69" s="6">
        <v>355176</v>
      </c>
      <c r="J69" s="6">
        <v>15000</v>
      </c>
      <c r="K69" s="3">
        <v>340176</v>
      </c>
      <c r="L69" s="3">
        <v>14174</v>
      </c>
    </row>
    <row r="70" spans="1:12" x14ac:dyDescent="0.25">
      <c r="A70" s="4" t="s">
        <v>112</v>
      </c>
      <c r="B70" s="16">
        <v>90</v>
      </c>
      <c r="C70" s="4">
        <v>38</v>
      </c>
      <c r="D70" s="3">
        <v>1522800</v>
      </c>
      <c r="E70" s="6">
        <v>152280</v>
      </c>
      <c r="F70" s="6">
        <v>15000</v>
      </c>
      <c r="G70" s="3">
        <v>1690080</v>
      </c>
      <c r="H70" s="3">
        <v>1352064</v>
      </c>
      <c r="I70" s="6">
        <v>338016</v>
      </c>
      <c r="J70" s="6">
        <v>15000</v>
      </c>
      <c r="K70" s="3">
        <v>323016</v>
      </c>
      <c r="L70" s="3">
        <v>13459</v>
      </c>
    </row>
    <row r="71" spans="1:12" x14ac:dyDescent="0.25">
      <c r="A71" s="5" t="s">
        <v>113</v>
      </c>
      <c r="B71" s="16">
        <v>90</v>
      </c>
      <c r="C71" s="5">
        <v>38</v>
      </c>
      <c r="D71" s="3">
        <v>1522800</v>
      </c>
      <c r="E71" s="6">
        <v>152280</v>
      </c>
      <c r="F71" s="6">
        <v>15000</v>
      </c>
      <c r="G71" s="3">
        <v>1690080</v>
      </c>
      <c r="H71" s="3">
        <v>1352064</v>
      </c>
      <c r="I71" s="6">
        <v>338016</v>
      </c>
      <c r="J71" s="6">
        <v>15000</v>
      </c>
      <c r="K71" s="3">
        <v>323016</v>
      </c>
      <c r="L71" s="3">
        <v>13459</v>
      </c>
    </row>
    <row r="72" spans="1:12" x14ac:dyDescent="0.25">
      <c r="A72" s="4" t="s">
        <v>114</v>
      </c>
      <c r="B72" s="16">
        <v>90</v>
      </c>
      <c r="C72" s="4">
        <v>38</v>
      </c>
      <c r="D72" s="3">
        <v>1522800</v>
      </c>
      <c r="E72" s="6">
        <v>152280</v>
      </c>
      <c r="F72" s="6">
        <v>15000</v>
      </c>
      <c r="G72" s="3">
        <v>1690080</v>
      </c>
      <c r="H72" s="3">
        <v>1352064</v>
      </c>
      <c r="I72" s="6">
        <v>338016</v>
      </c>
      <c r="J72" s="6">
        <v>15000</v>
      </c>
      <c r="K72" s="3">
        <v>323016</v>
      </c>
      <c r="L72" s="3">
        <v>13459</v>
      </c>
    </row>
    <row r="73" spans="1:12" x14ac:dyDescent="0.25">
      <c r="A73" s="5" t="s">
        <v>115</v>
      </c>
      <c r="B73" s="16">
        <v>90</v>
      </c>
      <c r="C73" s="5">
        <v>38</v>
      </c>
      <c r="D73" s="3">
        <v>1594800</v>
      </c>
      <c r="E73" s="6">
        <v>159480</v>
      </c>
      <c r="F73" s="6">
        <v>15000</v>
      </c>
      <c r="G73" s="3">
        <v>1769280</v>
      </c>
      <c r="H73" s="3">
        <v>1415424</v>
      </c>
      <c r="I73" s="6">
        <v>353856</v>
      </c>
      <c r="J73" s="6">
        <v>15000</v>
      </c>
      <c r="K73" s="3">
        <v>338856</v>
      </c>
      <c r="L73" s="3">
        <v>14119</v>
      </c>
    </row>
    <row r="74" spans="1:12" x14ac:dyDescent="0.25">
      <c r="A74" s="4" t="s">
        <v>116</v>
      </c>
      <c r="B74" s="16">
        <v>90</v>
      </c>
      <c r="C74" s="4">
        <v>38</v>
      </c>
      <c r="D74" s="3">
        <v>1594800</v>
      </c>
      <c r="E74" s="6">
        <v>159480</v>
      </c>
      <c r="F74" s="6">
        <v>15000</v>
      </c>
      <c r="G74" s="3">
        <v>1769280</v>
      </c>
      <c r="H74" s="3">
        <v>1415424</v>
      </c>
      <c r="I74" s="6">
        <v>353856</v>
      </c>
      <c r="J74" s="6">
        <v>15000</v>
      </c>
      <c r="K74" s="3">
        <v>338856</v>
      </c>
      <c r="L74" s="3">
        <v>14119</v>
      </c>
    </row>
    <row r="75" spans="1:12" x14ac:dyDescent="0.25">
      <c r="A75" s="5" t="s">
        <v>117</v>
      </c>
      <c r="B75" s="16">
        <v>90</v>
      </c>
      <c r="C75" s="5">
        <v>38</v>
      </c>
      <c r="D75" s="3">
        <v>1594800</v>
      </c>
      <c r="E75" s="6">
        <v>159480</v>
      </c>
      <c r="F75" s="6">
        <v>15000</v>
      </c>
      <c r="G75" s="3">
        <v>1769280</v>
      </c>
      <c r="H75" s="3">
        <v>1415424</v>
      </c>
      <c r="I75" s="6">
        <v>353856</v>
      </c>
      <c r="J75" s="6">
        <v>15000</v>
      </c>
      <c r="K75" s="3">
        <v>338856</v>
      </c>
      <c r="L75" s="3">
        <v>14119</v>
      </c>
    </row>
    <row r="76" spans="1:12" x14ac:dyDescent="0.25">
      <c r="A76" s="4" t="s">
        <v>118</v>
      </c>
      <c r="B76" s="16">
        <v>90</v>
      </c>
      <c r="C76" s="4">
        <v>38</v>
      </c>
      <c r="D76" s="3">
        <v>1594800</v>
      </c>
      <c r="E76" s="6">
        <v>159480</v>
      </c>
      <c r="F76" s="6">
        <v>15000</v>
      </c>
      <c r="G76" s="3">
        <v>1769280</v>
      </c>
      <c r="H76" s="3">
        <v>1415424</v>
      </c>
      <c r="I76" s="6">
        <v>353856</v>
      </c>
      <c r="J76" s="6">
        <v>15000</v>
      </c>
      <c r="K76" s="3">
        <v>338856</v>
      </c>
      <c r="L76" s="3">
        <v>14119</v>
      </c>
    </row>
    <row r="77" spans="1:12" x14ac:dyDescent="0.25">
      <c r="A77" s="5" t="s">
        <v>119</v>
      </c>
      <c r="B77" s="16">
        <v>90</v>
      </c>
      <c r="C77" s="5">
        <v>38</v>
      </c>
      <c r="D77" s="3">
        <v>1594800</v>
      </c>
      <c r="E77" s="6">
        <v>159480</v>
      </c>
      <c r="F77" s="6">
        <v>15000</v>
      </c>
      <c r="G77" s="3">
        <v>1769280</v>
      </c>
      <c r="H77" s="3">
        <v>1415424</v>
      </c>
      <c r="I77" s="6">
        <v>353856</v>
      </c>
      <c r="J77" s="6">
        <v>15000</v>
      </c>
      <c r="K77" s="3">
        <v>338856</v>
      </c>
      <c r="L77" s="3">
        <v>14119</v>
      </c>
    </row>
    <row r="78" spans="1:12" x14ac:dyDescent="0.25">
      <c r="A78" s="4" t="s">
        <v>120</v>
      </c>
      <c r="B78" s="16">
        <v>90</v>
      </c>
      <c r="C78" s="4">
        <v>38</v>
      </c>
      <c r="D78" s="3">
        <v>1486800</v>
      </c>
      <c r="E78" s="6">
        <v>148680</v>
      </c>
      <c r="F78" s="6">
        <v>15000</v>
      </c>
      <c r="G78" s="3">
        <v>1650480</v>
      </c>
      <c r="H78" s="3">
        <v>1320384</v>
      </c>
      <c r="I78" s="6">
        <v>330096</v>
      </c>
      <c r="J78" s="6">
        <v>15000</v>
      </c>
      <c r="K78" s="3">
        <v>315096</v>
      </c>
      <c r="L78" s="3">
        <v>13129</v>
      </c>
    </row>
    <row r="79" spans="1:12" x14ac:dyDescent="0.25">
      <c r="A79" s="5" t="s">
        <v>121</v>
      </c>
      <c r="B79" s="16">
        <v>90</v>
      </c>
      <c r="C79" s="5">
        <v>38</v>
      </c>
      <c r="D79" s="3">
        <v>1486800</v>
      </c>
      <c r="E79" s="6">
        <v>148680</v>
      </c>
      <c r="F79" s="6">
        <v>15000</v>
      </c>
      <c r="G79" s="3">
        <v>1650480</v>
      </c>
      <c r="H79" s="3">
        <v>1320384</v>
      </c>
      <c r="I79" s="6">
        <v>330096</v>
      </c>
      <c r="J79" s="6">
        <v>15000</v>
      </c>
      <c r="K79" s="3">
        <v>315096</v>
      </c>
      <c r="L79" s="3">
        <v>13129</v>
      </c>
    </row>
    <row r="80" spans="1:12" x14ac:dyDescent="0.25">
      <c r="A80" s="4" t="s">
        <v>122</v>
      </c>
      <c r="B80" s="16">
        <v>90</v>
      </c>
      <c r="C80" s="4">
        <v>38</v>
      </c>
      <c r="D80" s="3">
        <v>1486800</v>
      </c>
      <c r="E80" s="6">
        <v>148680</v>
      </c>
      <c r="F80" s="6">
        <v>15000</v>
      </c>
      <c r="G80" s="3">
        <v>1650480</v>
      </c>
      <c r="H80" s="3">
        <v>1320384</v>
      </c>
      <c r="I80" s="6">
        <v>330096</v>
      </c>
      <c r="J80" s="6">
        <v>15000</v>
      </c>
      <c r="K80" s="3">
        <v>315096</v>
      </c>
      <c r="L80" s="3">
        <v>13129</v>
      </c>
    </row>
    <row r="81" spans="1:12" x14ac:dyDescent="0.25">
      <c r="A81" s="5" t="s">
        <v>123</v>
      </c>
      <c r="B81" s="16">
        <v>100</v>
      </c>
      <c r="C81" s="5">
        <v>38</v>
      </c>
      <c r="D81" s="3">
        <v>1610800</v>
      </c>
      <c r="E81" s="6">
        <v>161080</v>
      </c>
      <c r="F81" s="6">
        <v>15000</v>
      </c>
      <c r="G81" s="3">
        <v>1786880</v>
      </c>
      <c r="H81" s="3">
        <v>1429504</v>
      </c>
      <c r="I81" s="6">
        <v>357376</v>
      </c>
      <c r="J81" s="6">
        <v>15000</v>
      </c>
      <c r="K81" s="3">
        <v>342376</v>
      </c>
      <c r="L81" s="3">
        <v>14265.666666666666</v>
      </c>
    </row>
    <row r="82" spans="1:12" x14ac:dyDescent="0.25">
      <c r="A82" s="4" t="s">
        <v>124</v>
      </c>
      <c r="B82" s="16">
        <v>90</v>
      </c>
      <c r="C82" s="4">
        <v>38</v>
      </c>
      <c r="D82" s="3">
        <v>1531800</v>
      </c>
      <c r="E82" s="6">
        <v>153180</v>
      </c>
      <c r="F82" s="6">
        <v>15000</v>
      </c>
      <c r="G82" s="3">
        <v>1699980</v>
      </c>
      <c r="H82" s="3">
        <v>1359984</v>
      </c>
      <c r="I82" s="6">
        <v>339996</v>
      </c>
      <c r="J82" s="6">
        <v>15000</v>
      </c>
      <c r="K82" s="3">
        <v>324996</v>
      </c>
      <c r="L82" s="3">
        <v>13541.5</v>
      </c>
    </row>
    <row r="83" spans="1:12" x14ac:dyDescent="0.25">
      <c r="A83" s="5" t="s">
        <v>125</v>
      </c>
      <c r="B83" s="16">
        <v>90</v>
      </c>
      <c r="C83" s="5">
        <v>38</v>
      </c>
      <c r="D83" s="3">
        <v>1531800</v>
      </c>
      <c r="E83" s="6">
        <v>153180</v>
      </c>
      <c r="F83" s="6">
        <v>15000</v>
      </c>
      <c r="G83" s="3">
        <v>1699980</v>
      </c>
      <c r="H83" s="3">
        <v>1359984</v>
      </c>
      <c r="I83" s="6">
        <v>339996</v>
      </c>
      <c r="J83" s="6">
        <v>15000</v>
      </c>
      <c r="K83" s="3">
        <v>324996</v>
      </c>
      <c r="L83" s="3">
        <v>13541.5</v>
      </c>
    </row>
    <row r="84" spans="1:12" x14ac:dyDescent="0.25">
      <c r="A84" s="4" t="s">
        <v>126</v>
      </c>
      <c r="B84" s="16">
        <v>90</v>
      </c>
      <c r="C84" s="4">
        <v>38</v>
      </c>
      <c r="D84" s="3">
        <v>1531800</v>
      </c>
      <c r="E84" s="6">
        <v>153180</v>
      </c>
      <c r="F84" s="6">
        <v>15000</v>
      </c>
      <c r="G84" s="3">
        <v>1699980</v>
      </c>
      <c r="H84" s="3">
        <v>1359984</v>
      </c>
      <c r="I84" s="6">
        <v>339996</v>
      </c>
      <c r="J84" s="6">
        <v>15000</v>
      </c>
      <c r="K84" s="3">
        <v>324996</v>
      </c>
      <c r="L84" s="3">
        <v>13541.5</v>
      </c>
    </row>
    <row r="85" spans="1:12" x14ac:dyDescent="0.25">
      <c r="A85" s="5" t="s">
        <v>127</v>
      </c>
      <c r="B85" s="16">
        <v>100</v>
      </c>
      <c r="C85" s="5">
        <v>38</v>
      </c>
      <c r="D85" s="3">
        <v>1610800</v>
      </c>
      <c r="E85" s="6">
        <v>161080</v>
      </c>
      <c r="F85" s="6">
        <v>15000</v>
      </c>
      <c r="G85" s="3">
        <v>1786880</v>
      </c>
      <c r="H85" s="3">
        <v>1429504</v>
      </c>
      <c r="I85" s="6">
        <v>357376</v>
      </c>
      <c r="J85" s="6">
        <v>15000</v>
      </c>
      <c r="K85" s="3">
        <v>342376</v>
      </c>
      <c r="L85" s="3">
        <v>14265.666666666666</v>
      </c>
    </row>
    <row r="86" spans="1:12" x14ac:dyDescent="0.25">
      <c r="A86" s="4" t="s">
        <v>128</v>
      </c>
      <c r="B86" s="16">
        <v>90</v>
      </c>
      <c r="C86" s="4">
        <v>38</v>
      </c>
      <c r="D86" s="3">
        <v>1531800</v>
      </c>
      <c r="E86" s="6">
        <v>153180</v>
      </c>
      <c r="F86" s="6">
        <v>15000</v>
      </c>
      <c r="G86" s="3">
        <v>1699980</v>
      </c>
      <c r="H86" s="3">
        <v>1359984</v>
      </c>
      <c r="I86" s="6">
        <v>339996</v>
      </c>
      <c r="J86" s="6">
        <v>15000</v>
      </c>
      <c r="K86" s="3">
        <v>324996</v>
      </c>
      <c r="L86" s="3">
        <v>13541.5</v>
      </c>
    </row>
    <row r="87" spans="1:12" x14ac:dyDescent="0.25">
      <c r="A87" s="5" t="s">
        <v>129</v>
      </c>
      <c r="B87" s="16">
        <v>90</v>
      </c>
      <c r="C87" s="5">
        <v>38</v>
      </c>
      <c r="D87" s="3">
        <v>1531800</v>
      </c>
      <c r="E87" s="6">
        <v>153180</v>
      </c>
      <c r="F87" s="6">
        <v>15000</v>
      </c>
      <c r="G87" s="3">
        <v>1699980</v>
      </c>
      <c r="H87" s="3">
        <v>1359984</v>
      </c>
      <c r="I87" s="6">
        <v>339996</v>
      </c>
      <c r="J87" s="6">
        <v>15000</v>
      </c>
      <c r="K87" s="3">
        <v>324996</v>
      </c>
      <c r="L87" s="3">
        <v>13541.5</v>
      </c>
    </row>
    <row r="88" spans="1:12" x14ac:dyDescent="0.25">
      <c r="A88" s="4" t="s">
        <v>130</v>
      </c>
      <c r="B88" s="16">
        <v>90</v>
      </c>
      <c r="C88" s="4">
        <v>38</v>
      </c>
      <c r="D88" s="3">
        <v>1531800</v>
      </c>
      <c r="E88" s="6">
        <v>153180</v>
      </c>
      <c r="F88" s="6">
        <v>15000</v>
      </c>
      <c r="G88" s="3">
        <v>1699980</v>
      </c>
      <c r="H88" s="3">
        <v>1359984</v>
      </c>
      <c r="I88" s="6">
        <v>339996</v>
      </c>
      <c r="J88" s="6">
        <v>15000</v>
      </c>
      <c r="K88" s="3">
        <v>324996</v>
      </c>
      <c r="L88" s="3">
        <v>13541.5</v>
      </c>
    </row>
    <row r="89" spans="1:12" x14ac:dyDescent="0.25">
      <c r="A89" s="5" t="s">
        <v>131</v>
      </c>
      <c r="B89" s="16">
        <v>90</v>
      </c>
      <c r="C89" s="5">
        <v>38</v>
      </c>
      <c r="D89" s="3">
        <v>1531800</v>
      </c>
      <c r="E89" s="6">
        <v>153180</v>
      </c>
      <c r="F89" s="6">
        <v>15000</v>
      </c>
      <c r="G89" s="3">
        <v>1699980</v>
      </c>
      <c r="H89" s="3">
        <v>1359984</v>
      </c>
      <c r="I89" s="6">
        <v>339996</v>
      </c>
      <c r="J89" s="6">
        <v>15000</v>
      </c>
      <c r="K89" s="3">
        <v>324996</v>
      </c>
      <c r="L89" s="3">
        <v>13541.5</v>
      </c>
    </row>
    <row r="90" spans="1:12" x14ac:dyDescent="0.25">
      <c r="A90" s="4" t="s">
        <v>132</v>
      </c>
      <c r="B90" s="16">
        <v>98</v>
      </c>
      <c r="C90" s="4">
        <v>38</v>
      </c>
      <c r="D90" s="3">
        <v>1614600</v>
      </c>
      <c r="E90" s="6">
        <v>161460</v>
      </c>
      <c r="F90" s="6">
        <v>15000</v>
      </c>
      <c r="G90" s="3">
        <v>1791060</v>
      </c>
      <c r="H90" s="3">
        <v>1432848</v>
      </c>
      <c r="I90" s="6">
        <v>358212</v>
      </c>
      <c r="J90" s="6">
        <v>15000</v>
      </c>
      <c r="K90" s="3">
        <v>343212</v>
      </c>
      <c r="L90" s="3">
        <v>14300.5</v>
      </c>
    </row>
    <row r="91" spans="1:12" x14ac:dyDescent="0.25">
      <c r="A91" s="5" t="s">
        <v>133</v>
      </c>
      <c r="B91" s="16">
        <v>90</v>
      </c>
      <c r="C91" s="5">
        <v>38</v>
      </c>
      <c r="D91" s="3">
        <v>1531800</v>
      </c>
      <c r="E91" s="6">
        <v>153180</v>
      </c>
      <c r="F91" s="6">
        <v>15000</v>
      </c>
      <c r="G91" s="3">
        <v>1699980</v>
      </c>
      <c r="H91" s="3">
        <v>1359984</v>
      </c>
      <c r="I91" s="6">
        <v>339996</v>
      </c>
      <c r="J91" s="6">
        <v>15000</v>
      </c>
      <c r="K91" s="3">
        <v>324996</v>
      </c>
      <c r="L91" s="3">
        <v>13541.5</v>
      </c>
    </row>
    <row r="92" spans="1:12" x14ac:dyDescent="0.25">
      <c r="A92" s="4" t="s">
        <v>134</v>
      </c>
      <c r="B92" s="16">
        <v>90</v>
      </c>
      <c r="C92" s="4">
        <v>38</v>
      </c>
      <c r="D92" s="3">
        <v>1531800</v>
      </c>
      <c r="E92" s="6">
        <v>153180</v>
      </c>
      <c r="F92" s="6">
        <v>15000</v>
      </c>
      <c r="G92" s="3">
        <v>1699980</v>
      </c>
      <c r="H92" s="3">
        <v>1359984</v>
      </c>
      <c r="I92" s="6">
        <v>339996</v>
      </c>
      <c r="J92" s="6">
        <v>15000</v>
      </c>
      <c r="K92" s="3">
        <v>324996</v>
      </c>
      <c r="L92" s="3">
        <v>13541.5</v>
      </c>
    </row>
    <row r="93" spans="1:12" x14ac:dyDescent="0.25">
      <c r="A93" s="5" t="s">
        <v>135</v>
      </c>
      <c r="B93" s="16">
        <v>90</v>
      </c>
      <c r="C93" s="5">
        <v>38</v>
      </c>
      <c r="D93" s="3">
        <v>1531800</v>
      </c>
      <c r="E93" s="6">
        <v>153180</v>
      </c>
      <c r="F93" s="6">
        <v>15000</v>
      </c>
      <c r="G93" s="3">
        <v>1699980</v>
      </c>
      <c r="H93" s="3">
        <v>1359984</v>
      </c>
      <c r="I93" s="6">
        <v>339996</v>
      </c>
      <c r="J93" s="6">
        <v>15000</v>
      </c>
      <c r="K93" s="3">
        <v>324996</v>
      </c>
      <c r="L93" s="3">
        <v>13541.5</v>
      </c>
    </row>
    <row r="94" spans="1:12" x14ac:dyDescent="0.25">
      <c r="A94" s="4" t="s">
        <v>136</v>
      </c>
      <c r="B94" s="16">
        <v>90</v>
      </c>
      <c r="C94" s="4">
        <v>38</v>
      </c>
      <c r="D94" s="3">
        <v>1531800</v>
      </c>
      <c r="E94" s="6">
        <v>153180</v>
      </c>
      <c r="F94" s="6">
        <v>15000</v>
      </c>
      <c r="G94" s="3">
        <v>1699980</v>
      </c>
      <c r="H94" s="3">
        <v>1359984</v>
      </c>
      <c r="I94" s="6">
        <v>339996</v>
      </c>
      <c r="J94" s="6">
        <v>15000</v>
      </c>
      <c r="K94" s="3">
        <v>324996</v>
      </c>
      <c r="L94" s="3">
        <v>13541.5</v>
      </c>
    </row>
    <row r="95" spans="1:12" x14ac:dyDescent="0.25">
      <c r="A95" s="5" t="s">
        <v>137</v>
      </c>
      <c r="B95" s="16">
        <v>90</v>
      </c>
      <c r="C95" s="5">
        <v>38</v>
      </c>
      <c r="D95" s="3">
        <v>1576800</v>
      </c>
      <c r="E95" s="6">
        <v>157680</v>
      </c>
      <c r="F95" s="6">
        <v>15000</v>
      </c>
      <c r="G95" s="3">
        <v>1749480</v>
      </c>
      <c r="H95" s="3">
        <v>1399584</v>
      </c>
      <c r="I95" s="6">
        <v>349896</v>
      </c>
      <c r="J95" s="6">
        <v>15000</v>
      </c>
      <c r="K95" s="3">
        <v>334896</v>
      </c>
      <c r="L95" s="3">
        <v>13954</v>
      </c>
    </row>
    <row r="96" spans="1:12" x14ac:dyDescent="0.25">
      <c r="A96" s="4" t="s">
        <v>138</v>
      </c>
      <c r="B96" s="16">
        <v>90</v>
      </c>
      <c r="C96" s="4">
        <v>38</v>
      </c>
      <c r="D96" s="3">
        <v>1576800</v>
      </c>
      <c r="E96" s="6">
        <v>157680</v>
      </c>
      <c r="F96" s="6">
        <v>15000</v>
      </c>
      <c r="G96" s="3">
        <v>1749480</v>
      </c>
      <c r="H96" s="3">
        <v>1399584</v>
      </c>
      <c r="I96" s="6">
        <v>349896</v>
      </c>
      <c r="J96" s="6">
        <v>15000</v>
      </c>
      <c r="K96" s="3">
        <v>334896</v>
      </c>
      <c r="L96" s="3">
        <v>13954</v>
      </c>
    </row>
    <row r="97" spans="1:12" x14ac:dyDescent="0.25">
      <c r="A97" s="5" t="s">
        <v>139</v>
      </c>
      <c r="B97" s="16">
        <v>90</v>
      </c>
      <c r="C97" s="5">
        <v>38</v>
      </c>
      <c r="D97" s="3">
        <v>1576800</v>
      </c>
      <c r="E97" s="6">
        <v>157680</v>
      </c>
      <c r="F97" s="6">
        <v>15000</v>
      </c>
      <c r="G97" s="3">
        <v>1749480</v>
      </c>
      <c r="H97" s="3">
        <v>1399584</v>
      </c>
      <c r="I97" s="6">
        <v>349896</v>
      </c>
      <c r="J97" s="6">
        <v>15000</v>
      </c>
      <c r="K97" s="3">
        <v>334896</v>
      </c>
      <c r="L97" s="3">
        <v>13954</v>
      </c>
    </row>
    <row r="98" spans="1:12" x14ac:dyDescent="0.25">
      <c r="A98" s="4" t="s">
        <v>140</v>
      </c>
      <c r="B98" s="16">
        <v>109</v>
      </c>
      <c r="C98" s="4">
        <v>38</v>
      </c>
      <c r="D98" s="3">
        <v>1769100</v>
      </c>
      <c r="E98" s="6">
        <v>176910</v>
      </c>
      <c r="F98" s="6">
        <v>15000</v>
      </c>
      <c r="G98" s="3">
        <v>1961010</v>
      </c>
      <c r="H98" s="3">
        <v>1568808</v>
      </c>
      <c r="I98" s="6">
        <v>392202</v>
      </c>
      <c r="J98" s="6">
        <v>15000</v>
      </c>
      <c r="K98" s="3">
        <v>377202</v>
      </c>
      <c r="L98" s="3">
        <v>15716.75</v>
      </c>
    </row>
    <row r="99" spans="1:12" x14ac:dyDescent="0.25">
      <c r="A99" s="5" t="s">
        <v>141</v>
      </c>
      <c r="B99" s="16">
        <v>90</v>
      </c>
      <c r="C99" s="5">
        <v>38</v>
      </c>
      <c r="D99" s="3">
        <v>1576800</v>
      </c>
      <c r="E99" s="6">
        <v>157680</v>
      </c>
      <c r="F99" s="6">
        <v>15000</v>
      </c>
      <c r="G99" s="3">
        <v>1749480</v>
      </c>
      <c r="H99" s="3">
        <v>1399584</v>
      </c>
      <c r="I99" s="6">
        <v>349896</v>
      </c>
      <c r="J99" s="6">
        <v>15000</v>
      </c>
      <c r="K99" s="3">
        <v>334896</v>
      </c>
      <c r="L99" s="3">
        <v>13954</v>
      </c>
    </row>
    <row r="100" spans="1:12" x14ac:dyDescent="0.25">
      <c r="A100" s="4" t="s">
        <v>142</v>
      </c>
      <c r="B100" s="16">
        <v>90</v>
      </c>
      <c r="C100" s="4">
        <v>38</v>
      </c>
      <c r="D100" s="3">
        <v>1576800</v>
      </c>
      <c r="E100" s="6">
        <v>157680</v>
      </c>
      <c r="F100" s="6">
        <v>15000</v>
      </c>
      <c r="G100" s="3">
        <v>1749480</v>
      </c>
      <c r="H100" s="3">
        <v>1399584</v>
      </c>
      <c r="I100" s="6">
        <v>349896</v>
      </c>
      <c r="J100" s="6">
        <v>15000</v>
      </c>
      <c r="K100" s="3">
        <v>334896</v>
      </c>
      <c r="L100" s="3">
        <v>13954</v>
      </c>
    </row>
    <row r="101" spans="1:12" x14ac:dyDescent="0.25">
      <c r="A101" s="5" t="s">
        <v>143</v>
      </c>
      <c r="B101" s="16">
        <v>90</v>
      </c>
      <c r="C101" s="5">
        <v>38</v>
      </c>
      <c r="D101" s="3">
        <v>1576800</v>
      </c>
      <c r="E101" s="6">
        <v>157680</v>
      </c>
      <c r="F101" s="6">
        <v>15000</v>
      </c>
      <c r="G101" s="3">
        <v>1749480</v>
      </c>
      <c r="H101" s="3">
        <v>1399584</v>
      </c>
      <c r="I101" s="6">
        <v>349896</v>
      </c>
      <c r="J101" s="6">
        <v>15000</v>
      </c>
      <c r="K101" s="3">
        <v>334896</v>
      </c>
      <c r="L101" s="3">
        <v>13954</v>
      </c>
    </row>
    <row r="102" spans="1:12" x14ac:dyDescent="0.25">
      <c r="A102" s="4" t="s">
        <v>144</v>
      </c>
      <c r="B102" s="16">
        <v>90</v>
      </c>
      <c r="C102" s="4">
        <v>38</v>
      </c>
      <c r="D102" s="3">
        <v>1576800</v>
      </c>
      <c r="E102" s="6">
        <v>157680</v>
      </c>
      <c r="F102" s="6">
        <v>15000</v>
      </c>
      <c r="G102" s="3">
        <v>1749480</v>
      </c>
      <c r="H102" s="3">
        <v>1399584</v>
      </c>
      <c r="I102" s="6">
        <v>349896</v>
      </c>
      <c r="J102" s="6">
        <v>15000</v>
      </c>
      <c r="K102" s="3">
        <v>334896</v>
      </c>
      <c r="L102" s="3">
        <v>13954</v>
      </c>
    </row>
    <row r="103" spans="1:12" x14ac:dyDescent="0.25">
      <c r="A103" s="5" t="s">
        <v>145</v>
      </c>
      <c r="B103" s="16">
        <v>90</v>
      </c>
      <c r="C103" s="5">
        <v>38</v>
      </c>
      <c r="D103" s="3">
        <v>1576800</v>
      </c>
      <c r="E103" s="6">
        <v>157680</v>
      </c>
      <c r="F103" s="6">
        <v>15000</v>
      </c>
      <c r="G103" s="3">
        <v>1749480</v>
      </c>
      <c r="H103" s="3">
        <v>1399584</v>
      </c>
      <c r="I103" s="6">
        <v>349896</v>
      </c>
      <c r="J103" s="6">
        <v>15000</v>
      </c>
      <c r="K103" s="3">
        <v>334896</v>
      </c>
      <c r="L103" s="3">
        <v>13954</v>
      </c>
    </row>
    <row r="104" spans="1:12" x14ac:dyDescent="0.25">
      <c r="A104" s="4" t="s">
        <v>146</v>
      </c>
      <c r="B104" s="16">
        <v>84</v>
      </c>
      <c r="C104" s="4">
        <v>38</v>
      </c>
      <c r="D104" s="3">
        <v>1526400</v>
      </c>
      <c r="E104" s="6">
        <v>152640</v>
      </c>
      <c r="F104" s="6">
        <v>15000</v>
      </c>
      <c r="G104" s="3">
        <v>1694040</v>
      </c>
      <c r="H104" s="3">
        <v>1355232</v>
      </c>
      <c r="I104" s="6">
        <v>338808</v>
      </c>
      <c r="J104" s="6">
        <v>15000</v>
      </c>
      <c r="K104" s="3">
        <v>323808</v>
      </c>
      <c r="L104" s="3">
        <v>13492</v>
      </c>
    </row>
    <row r="105" spans="1:12" x14ac:dyDescent="0.25">
      <c r="A105" s="5" t="s">
        <v>147</v>
      </c>
      <c r="B105" s="16">
        <v>84</v>
      </c>
      <c r="C105" s="5">
        <v>38</v>
      </c>
      <c r="D105" s="3">
        <v>1526400</v>
      </c>
      <c r="E105" s="6">
        <v>152640</v>
      </c>
      <c r="F105" s="6">
        <v>15000</v>
      </c>
      <c r="G105" s="3">
        <v>1694040</v>
      </c>
      <c r="H105" s="3">
        <v>1355232</v>
      </c>
      <c r="I105" s="6">
        <v>338808</v>
      </c>
      <c r="J105" s="6">
        <v>15000</v>
      </c>
      <c r="K105" s="3">
        <v>323808</v>
      </c>
      <c r="L105" s="3">
        <v>13492</v>
      </c>
    </row>
    <row r="106" spans="1:12" x14ac:dyDescent="0.25">
      <c r="A106" s="4" t="s">
        <v>148</v>
      </c>
      <c r="B106" s="16">
        <v>84</v>
      </c>
      <c r="C106" s="4">
        <v>38</v>
      </c>
      <c r="D106" s="3">
        <v>1526400</v>
      </c>
      <c r="E106" s="6">
        <v>152640</v>
      </c>
      <c r="F106" s="6">
        <v>15000</v>
      </c>
      <c r="G106" s="3">
        <v>1694040</v>
      </c>
      <c r="H106" s="3">
        <v>1355232</v>
      </c>
      <c r="I106" s="6">
        <v>338808</v>
      </c>
      <c r="J106" s="6">
        <v>15000</v>
      </c>
      <c r="K106" s="3">
        <v>323808</v>
      </c>
      <c r="L106" s="3">
        <v>13492</v>
      </c>
    </row>
    <row r="107" spans="1:12" x14ac:dyDescent="0.25">
      <c r="A107" s="5" t="s">
        <v>149</v>
      </c>
      <c r="B107" s="16">
        <v>84</v>
      </c>
      <c r="C107" s="5">
        <v>38</v>
      </c>
      <c r="D107" s="3">
        <v>1568400</v>
      </c>
      <c r="E107" s="6">
        <v>156840</v>
      </c>
      <c r="F107" s="6">
        <v>15000</v>
      </c>
      <c r="G107" s="3">
        <v>1740240</v>
      </c>
      <c r="H107" s="3">
        <v>1392192</v>
      </c>
      <c r="I107" s="6">
        <v>348048</v>
      </c>
      <c r="J107" s="6">
        <v>15000</v>
      </c>
      <c r="K107" s="3">
        <v>333048</v>
      </c>
      <c r="L107" s="3">
        <v>13877</v>
      </c>
    </row>
    <row r="108" spans="1:12" x14ac:dyDescent="0.25">
      <c r="A108" s="4" t="s">
        <v>150</v>
      </c>
      <c r="B108" s="16">
        <v>84</v>
      </c>
      <c r="C108" s="4">
        <v>38</v>
      </c>
      <c r="D108" s="3">
        <v>1568400</v>
      </c>
      <c r="E108" s="6">
        <v>156840</v>
      </c>
      <c r="F108" s="6">
        <v>15000</v>
      </c>
      <c r="G108" s="3">
        <v>1740240</v>
      </c>
      <c r="H108" s="3">
        <v>1392192</v>
      </c>
      <c r="I108" s="6">
        <v>348048</v>
      </c>
      <c r="J108" s="6">
        <v>15000</v>
      </c>
      <c r="K108" s="3">
        <v>333048</v>
      </c>
      <c r="L108" s="3">
        <v>13877</v>
      </c>
    </row>
    <row r="109" spans="1:12" x14ac:dyDescent="0.25">
      <c r="A109" s="5" t="s">
        <v>151</v>
      </c>
      <c r="B109" s="16">
        <v>84</v>
      </c>
      <c r="C109" s="5">
        <v>38</v>
      </c>
      <c r="D109" s="3">
        <v>1568400</v>
      </c>
      <c r="E109" s="6">
        <v>156840</v>
      </c>
      <c r="F109" s="6">
        <v>15000</v>
      </c>
      <c r="G109" s="3">
        <v>1740240</v>
      </c>
      <c r="H109" s="3">
        <v>1392192</v>
      </c>
      <c r="I109" s="6">
        <v>348048</v>
      </c>
      <c r="J109" s="6">
        <v>15000</v>
      </c>
      <c r="K109" s="3">
        <v>333048</v>
      </c>
      <c r="L109" s="3">
        <v>13877</v>
      </c>
    </row>
    <row r="110" spans="1:12" x14ac:dyDescent="0.25">
      <c r="A110" s="4" t="s">
        <v>152</v>
      </c>
      <c r="B110" s="16">
        <v>85</v>
      </c>
      <c r="C110" s="4">
        <v>38</v>
      </c>
      <c r="D110" s="3">
        <v>1602800</v>
      </c>
      <c r="E110" s="6">
        <v>160280</v>
      </c>
      <c r="F110" s="6">
        <v>15000</v>
      </c>
      <c r="G110" s="3">
        <v>1778080</v>
      </c>
      <c r="H110" s="3">
        <v>1422464</v>
      </c>
      <c r="I110" s="6">
        <v>355616</v>
      </c>
      <c r="J110" s="6">
        <v>15000</v>
      </c>
      <c r="K110" s="3">
        <v>340616</v>
      </c>
      <c r="L110" s="3">
        <v>14192.333333333334</v>
      </c>
    </row>
    <row r="111" spans="1:12" x14ac:dyDescent="0.25">
      <c r="A111" s="5" t="s">
        <v>153</v>
      </c>
      <c r="B111" s="16">
        <v>84</v>
      </c>
      <c r="C111" s="5">
        <v>38</v>
      </c>
      <c r="D111" s="3">
        <v>1568400</v>
      </c>
      <c r="E111" s="6">
        <v>156840</v>
      </c>
      <c r="F111" s="6">
        <v>15000</v>
      </c>
      <c r="G111" s="3">
        <v>1740240</v>
      </c>
      <c r="H111" s="3">
        <v>1392192</v>
      </c>
      <c r="I111" s="6">
        <v>348048</v>
      </c>
      <c r="J111" s="6">
        <v>15000</v>
      </c>
      <c r="K111" s="3">
        <v>333048</v>
      </c>
      <c r="L111" s="3">
        <v>13877</v>
      </c>
    </row>
    <row r="112" spans="1:12" x14ac:dyDescent="0.25">
      <c r="A112" s="4" t="s">
        <v>154</v>
      </c>
      <c r="B112" s="16">
        <v>84</v>
      </c>
      <c r="C112" s="4">
        <v>38</v>
      </c>
      <c r="D112" s="3">
        <v>1568400</v>
      </c>
      <c r="E112" s="6">
        <v>156840</v>
      </c>
      <c r="F112" s="6">
        <v>15000</v>
      </c>
      <c r="G112" s="3">
        <v>1740240</v>
      </c>
      <c r="H112" s="3">
        <v>1392192</v>
      </c>
      <c r="I112" s="6">
        <v>348048</v>
      </c>
      <c r="J112" s="6">
        <v>15000</v>
      </c>
      <c r="K112" s="3">
        <v>333048</v>
      </c>
      <c r="L112" s="3">
        <v>13877</v>
      </c>
    </row>
    <row r="113" spans="1:12" x14ac:dyDescent="0.25">
      <c r="A113" s="5" t="s">
        <v>155</v>
      </c>
      <c r="B113" s="16">
        <v>108</v>
      </c>
      <c r="C113" s="5">
        <v>38</v>
      </c>
      <c r="D113" s="3">
        <v>1782000</v>
      </c>
      <c r="E113" s="6">
        <v>178200</v>
      </c>
      <c r="F113" s="6">
        <v>15000</v>
      </c>
      <c r="G113" s="3">
        <v>1975200</v>
      </c>
      <c r="H113" s="3">
        <v>1580160</v>
      </c>
      <c r="I113" s="6">
        <v>395040</v>
      </c>
      <c r="J113" s="6">
        <v>15000</v>
      </c>
      <c r="K113" s="3">
        <v>380040</v>
      </c>
      <c r="L113" s="3">
        <v>15835</v>
      </c>
    </row>
    <row r="114" spans="1:12" x14ac:dyDescent="0.25">
      <c r="A114" s="4" t="s">
        <v>156</v>
      </c>
      <c r="B114" s="16">
        <v>90</v>
      </c>
      <c r="C114" s="4">
        <v>38</v>
      </c>
      <c r="D114" s="3">
        <v>1594800</v>
      </c>
      <c r="E114" s="6">
        <v>159480</v>
      </c>
      <c r="F114" s="6">
        <v>15000</v>
      </c>
      <c r="G114" s="3">
        <v>1769280</v>
      </c>
      <c r="H114" s="3">
        <v>1415424</v>
      </c>
      <c r="I114" s="6">
        <v>353856</v>
      </c>
      <c r="J114" s="6">
        <v>15000</v>
      </c>
      <c r="K114" s="3">
        <v>338856</v>
      </c>
      <c r="L114" s="3">
        <v>14119</v>
      </c>
    </row>
    <row r="115" spans="1:12" x14ac:dyDescent="0.25">
      <c r="A115" s="5" t="s">
        <v>157</v>
      </c>
      <c r="B115" s="16">
        <v>90</v>
      </c>
      <c r="C115" s="5">
        <v>38</v>
      </c>
      <c r="D115" s="3">
        <v>1594800</v>
      </c>
      <c r="E115" s="6">
        <v>159480</v>
      </c>
      <c r="F115" s="6">
        <v>15000</v>
      </c>
      <c r="G115" s="3">
        <v>1769280</v>
      </c>
      <c r="H115" s="3">
        <v>1415424</v>
      </c>
      <c r="I115" s="6">
        <v>353856</v>
      </c>
      <c r="J115" s="6">
        <v>15000</v>
      </c>
      <c r="K115" s="3">
        <v>338856</v>
      </c>
      <c r="L115" s="3">
        <v>14119</v>
      </c>
    </row>
    <row r="116" spans="1:12" x14ac:dyDescent="0.25">
      <c r="A116" s="4" t="s">
        <v>158</v>
      </c>
      <c r="B116" s="16">
        <v>90</v>
      </c>
      <c r="C116" s="4">
        <v>38</v>
      </c>
      <c r="D116" s="3">
        <v>1594800</v>
      </c>
      <c r="E116" s="6">
        <v>159480</v>
      </c>
      <c r="F116" s="6">
        <v>15000</v>
      </c>
      <c r="G116" s="3">
        <v>1769280</v>
      </c>
      <c r="H116" s="3">
        <v>1415424</v>
      </c>
      <c r="I116" s="6">
        <v>353856</v>
      </c>
      <c r="J116" s="6">
        <v>15000</v>
      </c>
      <c r="K116" s="3">
        <v>338856</v>
      </c>
      <c r="L116" s="3">
        <v>14119</v>
      </c>
    </row>
    <row r="117" spans="1:12" x14ac:dyDescent="0.25">
      <c r="A117" s="5" t="s">
        <v>159</v>
      </c>
      <c r="B117" s="16">
        <v>90</v>
      </c>
      <c r="C117" s="5">
        <v>38</v>
      </c>
      <c r="D117" s="3">
        <v>1594800</v>
      </c>
      <c r="E117" s="6">
        <v>159480</v>
      </c>
      <c r="F117" s="6">
        <v>15000</v>
      </c>
      <c r="G117" s="3">
        <v>1769280</v>
      </c>
      <c r="H117" s="3">
        <v>1415424</v>
      </c>
      <c r="I117" s="6">
        <v>353856</v>
      </c>
      <c r="J117" s="6">
        <v>15000</v>
      </c>
      <c r="K117" s="3">
        <v>338856</v>
      </c>
      <c r="L117" s="3">
        <v>14119</v>
      </c>
    </row>
    <row r="118" spans="1:12" x14ac:dyDescent="0.25">
      <c r="A118" s="4" t="s">
        <v>160</v>
      </c>
      <c r="B118" s="16">
        <v>90</v>
      </c>
      <c r="C118" s="4">
        <v>38</v>
      </c>
      <c r="D118" s="3">
        <v>1594800</v>
      </c>
      <c r="E118" s="6">
        <v>159480</v>
      </c>
      <c r="F118" s="6">
        <v>15000</v>
      </c>
      <c r="G118" s="3">
        <v>1769280</v>
      </c>
      <c r="H118" s="3">
        <v>1415424</v>
      </c>
      <c r="I118" s="6">
        <v>353856</v>
      </c>
      <c r="J118" s="6">
        <v>15000</v>
      </c>
      <c r="K118" s="3">
        <v>338856</v>
      </c>
      <c r="L118" s="3">
        <v>14119</v>
      </c>
    </row>
    <row r="119" spans="1:12" x14ac:dyDescent="0.25">
      <c r="A119" s="5" t="s">
        <v>161</v>
      </c>
      <c r="B119" s="16">
        <v>90</v>
      </c>
      <c r="C119" s="5">
        <v>38</v>
      </c>
      <c r="D119" s="3">
        <v>1594800</v>
      </c>
      <c r="E119" s="6">
        <v>159480</v>
      </c>
      <c r="F119" s="6">
        <v>15000</v>
      </c>
      <c r="G119" s="3">
        <v>1769280</v>
      </c>
      <c r="H119" s="3">
        <v>1415424</v>
      </c>
      <c r="I119" s="6">
        <v>353856</v>
      </c>
      <c r="J119" s="6">
        <v>15000</v>
      </c>
      <c r="K119" s="3">
        <v>338856</v>
      </c>
      <c r="L119" s="3">
        <v>14119</v>
      </c>
    </row>
    <row r="120" spans="1:12" x14ac:dyDescent="0.25">
      <c r="A120" s="4" t="s">
        <v>162</v>
      </c>
      <c r="B120" s="16">
        <v>90</v>
      </c>
      <c r="C120" s="4">
        <v>38</v>
      </c>
      <c r="D120" s="3">
        <v>1594800</v>
      </c>
      <c r="E120" s="6">
        <v>159480</v>
      </c>
      <c r="F120" s="6">
        <v>15000</v>
      </c>
      <c r="G120" s="3">
        <v>1769280</v>
      </c>
      <c r="H120" s="3">
        <v>1415424</v>
      </c>
      <c r="I120" s="6">
        <v>353856</v>
      </c>
      <c r="J120" s="6">
        <v>15000</v>
      </c>
      <c r="K120" s="3">
        <v>338856</v>
      </c>
      <c r="L120" s="3">
        <v>14119</v>
      </c>
    </row>
    <row r="121" spans="1:12" x14ac:dyDescent="0.25">
      <c r="A121" s="5" t="s">
        <v>163</v>
      </c>
      <c r="B121" s="16">
        <v>90</v>
      </c>
      <c r="C121" s="5">
        <v>38</v>
      </c>
      <c r="D121" s="3">
        <v>1594800</v>
      </c>
      <c r="E121" s="6">
        <v>159480</v>
      </c>
      <c r="F121" s="6">
        <v>15000</v>
      </c>
      <c r="G121" s="3">
        <v>1769280</v>
      </c>
      <c r="H121" s="3">
        <v>1415424</v>
      </c>
      <c r="I121" s="6">
        <v>353856</v>
      </c>
      <c r="J121" s="6">
        <v>15000</v>
      </c>
      <c r="K121" s="3">
        <v>338856</v>
      </c>
      <c r="L121" s="3">
        <v>14119</v>
      </c>
    </row>
    <row r="122" spans="1:12" x14ac:dyDescent="0.25">
      <c r="A122" s="4" t="s">
        <v>164</v>
      </c>
      <c r="B122" s="16">
        <v>100</v>
      </c>
      <c r="C122" s="4">
        <v>38</v>
      </c>
      <c r="D122" s="3">
        <v>1600800</v>
      </c>
      <c r="E122" s="6">
        <v>160080</v>
      </c>
      <c r="F122" s="6">
        <v>15000</v>
      </c>
      <c r="G122" s="3">
        <v>1775880</v>
      </c>
      <c r="H122" s="3">
        <v>1420704</v>
      </c>
      <c r="I122" s="6">
        <v>355176</v>
      </c>
      <c r="J122" s="6">
        <v>15000</v>
      </c>
      <c r="K122" s="3">
        <v>340176</v>
      </c>
      <c r="L122" s="3">
        <v>14174</v>
      </c>
    </row>
    <row r="123" spans="1:12" x14ac:dyDescent="0.25">
      <c r="A123" s="5" t="s">
        <v>165</v>
      </c>
      <c r="B123" s="16">
        <v>90</v>
      </c>
      <c r="C123" s="5">
        <v>38</v>
      </c>
      <c r="D123" s="3">
        <v>1522800</v>
      </c>
      <c r="E123" s="6">
        <v>152280</v>
      </c>
      <c r="F123" s="6">
        <v>15000</v>
      </c>
      <c r="G123" s="3">
        <v>1690080</v>
      </c>
      <c r="H123" s="3">
        <v>1352064</v>
      </c>
      <c r="I123" s="6">
        <v>338016</v>
      </c>
      <c r="J123" s="6">
        <v>15000</v>
      </c>
      <c r="K123" s="3">
        <v>323016</v>
      </c>
      <c r="L123" s="3">
        <v>13459</v>
      </c>
    </row>
    <row r="124" spans="1:12" x14ac:dyDescent="0.25">
      <c r="A124" s="4" t="s">
        <v>166</v>
      </c>
      <c r="B124" s="16">
        <v>90</v>
      </c>
      <c r="C124" s="4">
        <v>38</v>
      </c>
      <c r="D124" s="3">
        <v>1522800</v>
      </c>
      <c r="E124" s="6">
        <v>152280</v>
      </c>
      <c r="F124" s="6">
        <v>15000</v>
      </c>
      <c r="G124" s="3">
        <v>1690080</v>
      </c>
      <c r="H124" s="3">
        <v>1352064</v>
      </c>
      <c r="I124" s="6">
        <v>338016</v>
      </c>
      <c r="J124" s="6">
        <v>15000</v>
      </c>
      <c r="K124" s="3">
        <v>323016</v>
      </c>
      <c r="L124" s="3">
        <v>13459</v>
      </c>
    </row>
    <row r="125" spans="1:12" x14ac:dyDescent="0.25">
      <c r="A125" s="5" t="s">
        <v>167</v>
      </c>
      <c r="B125" s="16">
        <v>100</v>
      </c>
      <c r="C125" s="5">
        <v>38</v>
      </c>
      <c r="D125" s="3">
        <v>1600800</v>
      </c>
      <c r="E125" s="6">
        <v>160080</v>
      </c>
      <c r="F125" s="6">
        <v>15000</v>
      </c>
      <c r="G125" s="3">
        <v>1775880</v>
      </c>
      <c r="H125" s="3">
        <v>1420704</v>
      </c>
      <c r="I125" s="6">
        <v>355176</v>
      </c>
      <c r="J125" s="6">
        <v>15000</v>
      </c>
      <c r="K125" s="3">
        <v>340176</v>
      </c>
      <c r="L125" s="3">
        <v>14174</v>
      </c>
    </row>
    <row r="126" spans="1:12" x14ac:dyDescent="0.25">
      <c r="A126" s="4" t="s">
        <v>168</v>
      </c>
      <c r="B126" s="16">
        <v>90</v>
      </c>
      <c r="C126" s="4">
        <v>38</v>
      </c>
      <c r="D126" s="3">
        <v>1594800</v>
      </c>
      <c r="E126" s="6">
        <v>159480</v>
      </c>
      <c r="F126" s="6">
        <v>15000</v>
      </c>
      <c r="G126" s="3">
        <v>1769280</v>
      </c>
      <c r="H126" s="3">
        <v>1415424</v>
      </c>
      <c r="I126" s="6">
        <v>353856</v>
      </c>
      <c r="J126" s="6">
        <v>15000</v>
      </c>
      <c r="K126" s="3">
        <v>338856</v>
      </c>
      <c r="L126" s="3">
        <v>14119</v>
      </c>
    </row>
    <row r="127" spans="1:12" x14ac:dyDescent="0.25">
      <c r="A127" s="5" t="s">
        <v>169</v>
      </c>
      <c r="B127" s="16">
        <v>90</v>
      </c>
      <c r="C127" s="5">
        <v>38</v>
      </c>
      <c r="D127" s="3">
        <v>1594800</v>
      </c>
      <c r="E127" s="6">
        <v>159480</v>
      </c>
      <c r="F127" s="6">
        <v>15000</v>
      </c>
      <c r="G127" s="3">
        <v>1769280</v>
      </c>
      <c r="H127" s="3">
        <v>1415424</v>
      </c>
      <c r="I127" s="6">
        <v>353856</v>
      </c>
      <c r="J127" s="6">
        <v>15000</v>
      </c>
      <c r="K127" s="3">
        <v>338856</v>
      </c>
      <c r="L127" s="3">
        <v>14119</v>
      </c>
    </row>
    <row r="128" spans="1:12" x14ac:dyDescent="0.25">
      <c r="A128" s="4" t="s">
        <v>170</v>
      </c>
      <c r="B128" s="16">
        <v>90</v>
      </c>
      <c r="C128" s="4">
        <v>38</v>
      </c>
      <c r="D128" s="3">
        <v>1594800</v>
      </c>
      <c r="E128" s="6">
        <v>159480</v>
      </c>
      <c r="F128" s="6">
        <v>15000</v>
      </c>
      <c r="G128" s="3">
        <v>1769280</v>
      </c>
      <c r="H128" s="3">
        <v>1415424</v>
      </c>
      <c r="I128" s="6">
        <v>353856</v>
      </c>
      <c r="J128" s="6">
        <v>15000</v>
      </c>
      <c r="K128" s="3">
        <v>338856</v>
      </c>
      <c r="L128" s="3">
        <v>14119</v>
      </c>
    </row>
    <row r="129" spans="1:12" x14ac:dyDescent="0.25">
      <c r="A129" s="5" t="s">
        <v>171</v>
      </c>
      <c r="B129" s="16">
        <v>90</v>
      </c>
      <c r="C129" s="5">
        <v>38</v>
      </c>
      <c r="D129" s="3">
        <v>1594800</v>
      </c>
      <c r="E129" s="6">
        <v>159480</v>
      </c>
      <c r="F129" s="6">
        <v>15000</v>
      </c>
      <c r="G129" s="3">
        <v>1769280</v>
      </c>
      <c r="H129" s="3">
        <v>1415424</v>
      </c>
      <c r="I129" s="6">
        <v>353856</v>
      </c>
      <c r="J129" s="6">
        <v>15000</v>
      </c>
      <c r="K129" s="3">
        <v>338856</v>
      </c>
      <c r="L129" s="3">
        <v>14119</v>
      </c>
    </row>
    <row r="130" spans="1:12" x14ac:dyDescent="0.25">
      <c r="A130" s="4" t="s">
        <v>172</v>
      </c>
      <c r="B130" s="16">
        <v>90</v>
      </c>
      <c r="C130" s="4">
        <v>38</v>
      </c>
      <c r="D130" s="3">
        <v>1594800</v>
      </c>
      <c r="E130" s="6">
        <v>159480</v>
      </c>
      <c r="F130" s="6">
        <v>15000</v>
      </c>
      <c r="G130" s="3">
        <v>1769280</v>
      </c>
      <c r="H130" s="3">
        <v>1415424</v>
      </c>
      <c r="I130" s="6">
        <v>353856</v>
      </c>
      <c r="J130" s="6">
        <v>15000</v>
      </c>
      <c r="K130" s="3">
        <v>338856</v>
      </c>
      <c r="L130" s="3">
        <v>14119</v>
      </c>
    </row>
    <row r="131" spans="1:12" x14ac:dyDescent="0.25">
      <c r="A131" s="5" t="s">
        <v>173</v>
      </c>
      <c r="B131" s="16">
        <v>90</v>
      </c>
      <c r="C131" s="5">
        <v>38</v>
      </c>
      <c r="D131" s="3">
        <v>1594800</v>
      </c>
      <c r="E131" s="6">
        <v>159480</v>
      </c>
      <c r="F131" s="6">
        <v>15000</v>
      </c>
      <c r="G131" s="3">
        <v>1769280</v>
      </c>
      <c r="H131" s="3">
        <v>1415424</v>
      </c>
      <c r="I131" s="6">
        <v>353856</v>
      </c>
      <c r="J131" s="6">
        <v>15000</v>
      </c>
      <c r="K131" s="3">
        <v>338856</v>
      </c>
      <c r="L131" s="3">
        <v>14119</v>
      </c>
    </row>
    <row r="132" spans="1:12" x14ac:dyDescent="0.25">
      <c r="A132" s="4" t="s">
        <v>174</v>
      </c>
      <c r="B132" s="16">
        <v>90</v>
      </c>
      <c r="C132" s="4">
        <v>38</v>
      </c>
      <c r="D132" s="3">
        <v>1486800</v>
      </c>
      <c r="E132" s="6">
        <v>148680</v>
      </c>
      <c r="F132" s="6">
        <v>15000</v>
      </c>
      <c r="G132" s="3">
        <v>1650480</v>
      </c>
      <c r="H132" s="3">
        <v>1320384</v>
      </c>
      <c r="I132" s="6">
        <v>330096</v>
      </c>
      <c r="J132" s="6">
        <v>15000</v>
      </c>
      <c r="K132" s="3">
        <v>315096</v>
      </c>
      <c r="L132" s="3">
        <v>13129</v>
      </c>
    </row>
    <row r="133" spans="1:12" x14ac:dyDescent="0.25">
      <c r="A133" s="5" t="s">
        <v>175</v>
      </c>
      <c r="B133" s="16">
        <v>90</v>
      </c>
      <c r="C133" s="5">
        <v>38</v>
      </c>
      <c r="D133" s="3">
        <v>1486800</v>
      </c>
      <c r="E133" s="6">
        <v>148680</v>
      </c>
      <c r="F133" s="6">
        <v>15000</v>
      </c>
      <c r="G133" s="3">
        <v>1650480</v>
      </c>
      <c r="H133" s="3">
        <v>1320384</v>
      </c>
      <c r="I133" s="6">
        <v>330096</v>
      </c>
      <c r="J133" s="6">
        <v>15000</v>
      </c>
      <c r="K133" s="3">
        <v>315096</v>
      </c>
      <c r="L133" s="3">
        <v>13129</v>
      </c>
    </row>
    <row r="134" spans="1:12" x14ac:dyDescent="0.25">
      <c r="A134" s="4" t="s">
        <v>176</v>
      </c>
      <c r="B134" s="16">
        <v>90</v>
      </c>
      <c r="C134" s="4">
        <v>38</v>
      </c>
      <c r="D134" s="3">
        <v>1486800</v>
      </c>
      <c r="E134" s="6">
        <v>148680</v>
      </c>
      <c r="F134" s="6">
        <v>15000</v>
      </c>
      <c r="G134" s="3">
        <v>1650480</v>
      </c>
      <c r="H134" s="3">
        <v>1320384</v>
      </c>
      <c r="I134" s="6">
        <v>330096</v>
      </c>
      <c r="J134" s="6">
        <v>15000</v>
      </c>
      <c r="K134" s="3">
        <v>315096</v>
      </c>
      <c r="L134" s="3">
        <v>13129</v>
      </c>
    </row>
    <row r="135" spans="1:12" x14ac:dyDescent="0.25">
      <c r="A135" s="5" t="s">
        <v>177</v>
      </c>
      <c r="B135" s="16">
        <v>90</v>
      </c>
      <c r="C135" s="5">
        <v>38</v>
      </c>
      <c r="D135" s="3">
        <v>1486800</v>
      </c>
      <c r="E135" s="6">
        <v>148680</v>
      </c>
      <c r="F135" s="6">
        <v>15000</v>
      </c>
      <c r="G135" s="3">
        <v>1650480</v>
      </c>
      <c r="H135" s="3">
        <v>1320384</v>
      </c>
      <c r="I135" s="6">
        <v>330096</v>
      </c>
      <c r="J135" s="6">
        <v>15000</v>
      </c>
      <c r="K135" s="3">
        <v>315096</v>
      </c>
      <c r="L135" s="3">
        <v>13129</v>
      </c>
    </row>
    <row r="136" spans="1:12" x14ac:dyDescent="0.25">
      <c r="A136" s="4" t="s">
        <v>178</v>
      </c>
      <c r="B136" s="16">
        <v>90</v>
      </c>
      <c r="C136" s="4">
        <v>38</v>
      </c>
      <c r="D136" s="3">
        <v>1486800</v>
      </c>
      <c r="E136" s="6">
        <v>148680</v>
      </c>
      <c r="F136" s="6">
        <v>15000</v>
      </c>
      <c r="G136" s="3">
        <v>1650480</v>
      </c>
      <c r="H136" s="3">
        <v>1320384</v>
      </c>
      <c r="I136" s="6">
        <v>330096</v>
      </c>
      <c r="J136" s="6">
        <v>15000</v>
      </c>
      <c r="K136" s="3">
        <v>315096</v>
      </c>
      <c r="L136" s="3">
        <v>13129</v>
      </c>
    </row>
    <row r="137" spans="1:12" x14ac:dyDescent="0.25">
      <c r="A137" s="5" t="s">
        <v>179</v>
      </c>
      <c r="B137" s="16">
        <v>90</v>
      </c>
      <c r="C137" s="5">
        <v>38</v>
      </c>
      <c r="D137" s="3">
        <v>1531800</v>
      </c>
      <c r="E137" s="6">
        <v>153180</v>
      </c>
      <c r="F137" s="6">
        <v>15000</v>
      </c>
      <c r="G137" s="3">
        <v>1699980</v>
      </c>
      <c r="H137" s="3">
        <v>1359984</v>
      </c>
      <c r="I137" s="6">
        <v>339996</v>
      </c>
      <c r="J137" s="6">
        <v>15000</v>
      </c>
      <c r="K137" s="3">
        <v>324996</v>
      </c>
      <c r="L137" s="3">
        <v>13541.5</v>
      </c>
    </row>
    <row r="138" spans="1:12" x14ac:dyDescent="0.25">
      <c r="A138" s="4" t="s">
        <v>180</v>
      </c>
      <c r="B138" s="16">
        <v>90</v>
      </c>
      <c r="C138" s="4">
        <v>38</v>
      </c>
      <c r="D138" s="3">
        <v>1531800</v>
      </c>
      <c r="E138" s="6">
        <v>153180</v>
      </c>
      <c r="F138" s="6">
        <v>15000</v>
      </c>
      <c r="G138" s="3">
        <v>1699980</v>
      </c>
      <c r="H138" s="3">
        <v>1359984</v>
      </c>
      <c r="I138" s="6">
        <v>339996</v>
      </c>
      <c r="J138" s="6">
        <v>15000</v>
      </c>
      <c r="K138" s="3">
        <v>324996</v>
      </c>
      <c r="L138" s="3">
        <v>13541.5</v>
      </c>
    </row>
    <row r="139" spans="1:12" x14ac:dyDescent="0.25">
      <c r="A139" s="5" t="s">
        <v>181</v>
      </c>
      <c r="B139" s="16">
        <v>90</v>
      </c>
      <c r="C139" s="5">
        <v>38</v>
      </c>
      <c r="D139" s="3">
        <v>1531800</v>
      </c>
      <c r="E139" s="6">
        <v>153180</v>
      </c>
      <c r="F139" s="6">
        <v>15000</v>
      </c>
      <c r="G139" s="3">
        <v>1699980</v>
      </c>
      <c r="H139" s="3">
        <v>1359984</v>
      </c>
      <c r="I139" s="6">
        <v>339996</v>
      </c>
      <c r="J139" s="6">
        <v>15000</v>
      </c>
      <c r="K139" s="3">
        <v>324996</v>
      </c>
      <c r="L139" s="3">
        <v>13541.5</v>
      </c>
    </row>
    <row r="140" spans="1:12" x14ac:dyDescent="0.25">
      <c r="A140" s="4" t="s">
        <v>182</v>
      </c>
      <c r="B140" s="16">
        <v>90</v>
      </c>
      <c r="C140" s="4">
        <v>38</v>
      </c>
      <c r="D140" s="3">
        <v>1531800</v>
      </c>
      <c r="E140" s="6">
        <v>153180</v>
      </c>
      <c r="F140" s="6">
        <v>15000</v>
      </c>
      <c r="G140" s="3">
        <v>1699980</v>
      </c>
      <c r="H140" s="3">
        <v>1359984</v>
      </c>
      <c r="I140" s="6">
        <v>339996</v>
      </c>
      <c r="J140" s="6">
        <v>15000</v>
      </c>
      <c r="K140" s="3">
        <v>324996</v>
      </c>
      <c r="L140" s="3">
        <v>13541.5</v>
      </c>
    </row>
    <row r="141" spans="1:12" x14ac:dyDescent="0.25">
      <c r="A141" s="5" t="s">
        <v>183</v>
      </c>
      <c r="B141" s="16">
        <v>90</v>
      </c>
      <c r="C141" s="5">
        <v>38</v>
      </c>
      <c r="D141" s="3">
        <v>1531800</v>
      </c>
      <c r="E141" s="6">
        <v>153180</v>
      </c>
      <c r="F141" s="6">
        <v>15000</v>
      </c>
      <c r="G141" s="3">
        <v>1699980</v>
      </c>
      <c r="H141" s="3">
        <v>1359984</v>
      </c>
      <c r="I141" s="6">
        <v>339996</v>
      </c>
      <c r="J141" s="6">
        <v>15000</v>
      </c>
      <c r="K141" s="3">
        <v>324996</v>
      </c>
      <c r="L141" s="3">
        <v>13541.5</v>
      </c>
    </row>
    <row r="142" spans="1:12" x14ac:dyDescent="0.25">
      <c r="A142" s="4" t="s">
        <v>184</v>
      </c>
      <c r="B142" s="16">
        <v>90</v>
      </c>
      <c r="C142" s="4">
        <v>38</v>
      </c>
      <c r="D142" s="3">
        <v>1531800</v>
      </c>
      <c r="E142" s="6">
        <v>153180</v>
      </c>
      <c r="F142" s="6">
        <v>15000</v>
      </c>
      <c r="G142" s="3">
        <v>1699980</v>
      </c>
      <c r="H142" s="3">
        <v>1359984</v>
      </c>
      <c r="I142" s="6">
        <v>339996</v>
      </c>
      <c r="J142" s="6">
        <v>15000</v>
      </c>
      <c r="K142" s="3">
        <v>324996</v>
      </c>
      <c r="L142" s="3">
        <v>13541.5</v>
      </c>
    </row>
    <row r="143" spans="1:12" x14ac:dyDescent="0.25">
      <c r="A143" s="5" t="s">
        <v>185</v>
      </c>
      <c r="B143" s="16">
        <v>90</v>
      </c>
      <c r="C143" s="5">
        <v>38</v>
      </c>
      <c r="D143" s="3">
        <v>1531800</v>
      </c>
      <c r="E143" s="6">
        <v>153180</v>
      </c>
      <c r="F143" s="6">
        <v>15000</v>
      </c>
      <c r="G143" s="3">
        <v>1699980</v>
      </c>
      <c r="H143" s="3">
        <v>1359984</v>
      </c>
      <c r="I143" s="6">
        <v>339996</v>
      </c>
      <c r="J143" s="6">
        <v>15000</v>
      </c>
      <c r="K143" s="3">
        <v>324996</v>
      </c>
      <c r="L143" s="3">
        <v>13541.5</v>
      </c>
    </row>
    <row r="144" spans="1:12" x14ac:dyDescent="0.25">
      <c r="A144" s="4" t="s">
        <v>186</v>
      </c>
      <c r="B144" s="16">
        <v>90</v>
      </c>
      <c r="C144" s="4">
        <v>38</v>
      </c>
      <c r="D144" s="3">
        <v>1531800</v>
      </c>
      <c r="E144" s="6">
        <v>153180</v>
      </c>
      <c r="F144" s="6">
        <v>15000</v>
      </c>
      <c r="G144" s="3">
        <v>1699980</v>
      </c>
      <c r="H144" s="3">
        <v>1359984</v>
      </c>
      <c r="I144" s="6">
        <v>339996</v>
      </c>
      <c r="J144" s="6">
        <v>15000</v>
      </c>
      <c r="K144" s="3">
        <v>324996</v>
      </c>
      <c r="L144" s="3">
        <v>13541.5</v>
      </c>
    </row>
    <row r="145" spans="1:12" x14ac:dyDescent="0.25">
      <c r="A145" s="5" t="s">
        <v>187</v>
      </c>
      <c r="B145" s="16">
        <v>90</v>
      </c>
      <c r="C145" s="5">
        <v>38</v>
      </c>
      <c r="D145" s="3">
        <v>1531800</v>
      </c>
      <c r="E145" s="6">
        <v>153180</v>
      </c>
      <c r="F145" s="6">
        <v>15000</v>
      </c>
      <c r="G145" s="3">
        <v>1699980</v>
      </c>
      <c r="H145" s="3">
        <v>1359984</v>
      </c>
      <c r="I145" s="6">
        <v>339996</v>
      </c>
      <c r="J145" s="6">
        <v>15000</v>
      </c>
      <c r="K145" s="3">
        <v>324996</v>
      </c>
      <c r="L145" s="3">
        <v>13541.5</v>
      </c>
    </row>
    <row r="146" spans="1:12" x14ac:dyDescent="0.25">
      <c r="A146" s="4" t="s">
        <v>188</v>
      </c>
      <c r="B146" s="16">
        <v>102</v>
      </c>
      <c r="C146" s="4">
        <v>38</v>
      </c>
      <c r="D146" s="3">
        <v>1626600</v>
      </c>
      <c r="E146" s="6">
        <v>162660</v>
      </c>
      <c r="F146" s="6">
        <v>15000</v>
      </c>
      <c r="G146" s="3">
        <v>1699980</v>
      </c>
      <c r="H146" s="3">
        <v>1359984</v>
      </c>
      <c r="I146" s="6">
        <v>339996</v>
      </c>
      <c r="J146" s="6">
        <v>15000</v>
      </c>
      <c r="K146" s="3">
        <v>324996</v>
      </c>
      <c r="L146" s="3">
        <v>13541.5</v>
      </c>
    </row>
    <row r="147" spans="1:12" x14ac:dyDescent="0.25">
      <c r="A147" s="5" t="s">
        <v>189</v>
      </c>
      <c r="B147" s="16">
        <v>90</v>
      </c>
      <c r="C147" s="5">
        <v>38</v>
      </c>
      <c r="D147" s="3">
        <v>1531800</v>
      </c>
      <c r="E147" s="6">
        <v>153180</v>
      </c>
      <c r="F147" s="6">
        <v>15000</v>
      </c>
      <c r="G147" s="3">
        <v>1699980</v>
      </c>
      <c r="H147" s="3">
        <v>1359984</v>
      </c>
      <c r="I147" s="6">
        <v>339996</v>
      </c>
      <c r="J147" s="6">
        <v>15000</v>
      </c>
      <c r="K147" s="3">
        <v>324996</v>
      </c>
      <c r="L147" s="3">
        <v>13541.5</v>
      </c>
    </row>
    <row r="148" spans="1:12" x14ac:dyDescent="0.25">
      <c r="A148" s="4" t="s">
        <v>190</v>
      </c>
      <c r="B148" s="16">
        <v>90</v>
      </c>
      <c r="C148" s="4">
        <v>38</v>
      </c>
      <c r="D148" s="3">
        <v>1531800</v>
      </c>
      <c r="E148" s="6">
        <v>153180</v>
      </c>
      <c r="F148" s="6">
        <v>15000</v>
      </c>
      <c r="G148" s="3">
        <v>1699980</v>
      </c>
      <c r="H148" s="3">
        <v>1359984</v>
      </c>
      <c r="I148" s="6">
        <v>339996</v>
      </c>
      <c r="J148" s="6">
        <v>15000</v>
      </c>
      <c r="K148" s="3">
        <v>324996</v>
      </c>
      <c r="L148" s="3">
        <v>13541.5</v>
      </c>
    </row>
    <row r="149" spans="1:12" x14ac:dyDescent="0.25">
      <c r="A149" s="5" t="s">
        <v>191</v>
      </c>
      <c r="B149" s="16">
        <v>90</v>
      </c>
      <c r="C149" s="5">
        <v>38</v>
      </c>
      <c r="D149" s="3">
        <v>1531800</v>
      </c>
      <c r="E149" s="6">
        <v>153180</v>
      </c>
      <c r="F149" s="6">
        <v>15000</v>
      </c>
      <c r="G149" s="3">
        <v>1699980</v>
      </c>
      <c r="H149" s="3">
        <v>1359984</v>
      </c>
      <c r="I149" s="6">
        <v>339996</v>
      </c>
      <c r="J149" s="6">
        <v>15000</v>
      </c>
      <c r="K149" s="3">
        <v>324996</v>
      </c>
      <c r="L149" s="3">
        <v>13541.5</v>
      </c>
    </row>
    <row r="150" spans="1:12" x14ac:dyDescent="0.25">
      <c r="A150" s="4" t="s">
        <v>192</v>
      </c>
      <c r="B150" s="16">
        <v>90</v>
      </c>
      <c r="C150" s="4">
        <v>38</v>
      </c>
      <c r="D150" s="3">
        <v>1531800</v>
      </c>
      <c r="E150" s="6">
        <v>153180</v>
      </c>
      <c r="F150" s="6">
        <v>15000</v>
      </c>
      <c r="G150" s="3">
        <v>1699980</v>
      </c>
      <c r="H150" s="3">
        <v>1359984</v>
      </c>
      <c r="I150" s="6">
        <v>339996</v>
      </c>
      <c r="J150" s="6">
        <v>15000</v>
      </c>
      <c r="K150" s="3">
        <v>324996</v>
      </c>
      <c r="L150" s="3">
        <v>13541.5</v>
      </c>
    </row>
    <row r="151" spans="1:12" x14ac:dyDescent="0.25">
      <c r="A151" s="5" t="s">
        <v>193</v>
      </c>
      <c r="B151" s="16">
        <v>90</v>
      </c>
      <c r="C151" s="5">
        <v>38</v>
      </c>
      <c r="D151" s="3">
        <v>1531800</v>
      </c>
      <c r="E151" s="6">
        <v>153180</v>
      </c>
      <c r="F151" s="6">
        <v>15000</v>
      </c>
      <c r="G151" s="3">
        <v>1699980</v>
      </c>
      <c r="H151" s="3">
        <v>1359984</v>
      </c>
      <c r="I151" s="6">
        <v>299996</v>
      </c>
      <c r="J151" s="6">
        <v>15000</v>
      </c>
      <c r="K151" s="3">
        <v>284996</v>
      </c>
      <c r="L151" s="3">
        <v>11874.833333333334</v>
      </c>
    </row>
    <row r="152" spans="1:12" x14ac:dyDescent="0.25">
      <c r="A152" s="4" t="s">
        <v>194</v>
      </c>
      <c r="B152" s="16">
        <v>90</v>
      </c>
      <c r="C152" s="4">
        <v>38</v>
      </c>
      <c r="D152" s="3">
        <v>1576800</v>
      </c>
      <c r="E152" s="6">
        <v>157680</v>
      </c>
      <c r="F152" s="6">
        <v>15000</v>
      </c>
      <c r="G152" s="3">
        <v>1749480</v>
      </c>
      <c r="H152" s="3">
        <v>1399584</v>
      </c>
      <c r="I152" s="6">
        <v>349496</v>
      </c>
      <c r="J152" s="6">
        <v>15000</v>
      </c>
      <c r="K152" s="3">
        <v>334496</v>
      </c>
      <c r="L152" s="3">
        <v>13937.333333333334</v>
      </c>
    </row>
    <row r="153" spans="1:12" x14ac:dyDescent="0.25">
      <c r="A153" s="5" t="s">
        <v>195</v>
      </c>
      <c r="B153" s="16">
        <v>90</v>
      </c>
      <c r="C153" s="5">
        <v>38</v>
      </c>
      <c r="D153" s="3">
        <v>1576800</v>
      </c>
      <c r="E153" s="6">
        <v>157680</v>
      </c>
      <c r="F153" s="6">
        <v>15000</v>
      </c>
      <c r="G153" s="3">
        <v>1749480</v>
      </c>
      <c r="H153" s="3">
        <v>1399584</v>
      </c>
      <c r="I153" s="6">
        <v>349496</v>
      </c>
      <c r="J153" s="6">
        <v>15000</v>
      </c>
      <c r="K153" s="3">
        <v>334496</v>
      </c>
      <c r="L153" s="3">
        <v>13937.333333333334</v>
      </c>
    </row>
    <row r="154" spans="1:12" x14ac:dyDescent="0.25">
      <c r="A154" s="4" t="s">
        <v>196</v>
      </c>
      <c r="B154" s="16">
        <v>113</v>
      </c>
      <c r="C154" s="4">
        <v>38</v>
      </c>
      <c r="D154" s="3">
        <v>1803900</v>
      </c>
      <c r="E154" s="6">
        <v>180390</v>
      </c>
      <c r="F154" s="6">
        <v>15000</v>
      </c>
      <c r="G154" s="3">
        <v>1999290</v>
      </c>
      <c r="H154" s="3">
        <v>1599432</v>
      </c>
      <c r="I154" s="6">
        <v>399858</v>
      </c>
      <c r="J154" s="6">
        <v>15000</v>
      </c>
      <c r="K154" s="3">
        <v>384858</v>
      </c>
      <c r="L154" s="3">
        <v>16035.75</v>
      </c>
    </row>
    <row r="155" spans="1:12" x14ac:dyDescent="0.25">
      <c r="A155" s="5" t="s">
        <v>197</v>
      </c>
      <c r="B155" s="16">
        <v>90</v>
      </c>
      <c r="C155" s="5">
        <v>38</v>
      </c>
      <c r="D155" s="3">
        <v>1576800</v>
      </c>
      <c r="E155" s="6">
        <v>157680</v>
      </c>
      <c r="F155" s="6">
        <v>15000</v>
      </c>
      <c r="G155" s="3">
        <v>1749480</v>
      </c>
      <c r="H155" s="3">
        <v>1399584</v>
      </c>
      <c r="I155" s="6">
        <v>349496</v>
      </c>
      <c r="J155" s="6">
        <v>15000</v>
      </c>
      <c r="K155" s="3">
        <v>334496</v>
      </c>
      <c r="L155" s="3">
        <v>13937.333333333334</v>
      </c>
    </row>
    <row r="156" spans="1:12" x14ac:dyDescent="0.25">
      <c r="A156" s="4" t="s">
        <v>198</v>
      </c>
      <c r="B156" s="16">
        <v>90</v>
      </c>
      <c r="C156" s="4">
        <v>38</v>
      </c>
      <c r="D156" s="3">
        <v>1576800</v>
      </c>
      <c r="E156" s="6">
        <v>157680</v>
      </c>
      <c r="F156" s="6">
        <v>15000</v>
      </c>
      <c r="G156" s="3">
        <v>1749480</v>
      </c>
      <c r="H156" s="3">
        <v>1399584</v>
      </c>
      <c r="I156" s="6">
        <v>349496</v>
      </c>
      <c r="J156" s="6">
        <v>15000</v>
      </c>
      <c r="K156" s="3">
        <v>334496</v>
      </c>
      <c r="L156" s="3">
        <v>13937.333333333334</v>
      </c>
    </row>
    <row r="157" spans="1:12" x14ac:dyDescent="0.25">
      <c r="A157" s="5" t="s">
        <v>199</v>
      </c>
      <c r="B157" s="16">
        <v>90</v>
      </c>
      <c r="C157" s="5">
        <v>38</v>
      </c>
      <c r="D157" s="3">
        <v>1576800</v>
      </c>
      <c r="E157" s="6">
        <v>157680</v>
      </c>
      <c r="F157" s="6">
        <v>15000</v>
      </c>
      <c r="G157" s="3">
        <v>1749480</v>
      </c>
      <c r="H157" s="3">
        <v>1399584</v>
      </c>
      <c r="I157" s="6">
        <v>349496</v>
      </c>
      <c r="J157" s="6">
        <v>15000</v>
      </c>
      <c r="K157" s="3">
        <v>334496</v>
      </c>
      <c r="L157" s="3">
        <v>13937.333333333334</v>
      </c>
    </row>
    <row r="158" spans="1:12" x14ac:dyDescent="0.25">
      <c r="A158" s="4" t="s">
        <v>200</v>
      </c>
      <c r="B158" s="16">
        <v>90</v>
      </c>
      <c r="C158" s="4">
        <v>38</v>
      </c>
      <c r="D158" s="3">
        <v>1576800</v>
      </c>
      <c r="E158" s="6">
        <v>157680</v>
      </c>
      <c r="F158" s="6">
        <v>15000</v>
      </c>
      <c r="G158" s="3">
        <v>1749480</v>
      </c>
      <c r="H158" s="3">
        <v>1399584</v>
      </c>
      <c r="I158" s="6">
        <v>349496</v>
      </c>
      <c r="J158" s="6">
        <v>15000</v>
      </c>
      <c r="K158" s="3">
        <v>334496</v>
      </c>
      <c r="L158" s="3">
        <v>13937.333333333334</v>
      </c>
    </row>
    <row r="159" spans="1:12" x14ac:dyDescent="0.25">
      <c r="A159" s="5" t="s">
        <v>201</v>
      </c>
      <c r="B159" s="16">
        <v>90</v>
      </c>
      <c r="C159" s="5">
        <v>38</v>
      </c>
      <c r="D159" s="3">
        <v>1576800</v>
      </c>
      <c r="E159" s="6">
        <v>157680</v>
      </c>
      <c r="F159" s="6">
        <v>15000</v>
      </c>
      <c r="G159" s="3">
        <v>1749480</v>
      </c>
      <c r="H159" s="3">
        <v>1399584</v>
      </c>
      <c r="I159" s="6">
        <v>349496</v>
      </c>
      <c r="J159" s="6">
        <v>15000</v>
      </c>
      <c r="K159" s="3">
        <v>334496</v>
      </c>
      <c r="L159" s="3">
        <v>13937.333333333334</v>
      </c>
    </row>
    <row r="160" spans="1:12" x14ac:dyDescent="0.25">
      <c r="A160" s="4" t="s">
        <v>202</v>
      </c>
      <c r="B160" s="16">
        <v>96</v>
      </c>
      <c r="C160" s="4">
        <v>38</v>
      </c>
      <c r="D160" s="3">
        <v>1656000</v>
      </c>
      <c r="E160" s="6">
        <v>165600</v>
      </c>
      <c r="F160" s="6">
        <v>15000</v>
      </c>
      <c r="G160" s="3">
        <v>1836600</v>
      </c>
      <c r="H160" s="3">
        <v>1469280</v>
      </c>
      <c r="I160" s="6">
        <v>367320</v>
      </c>
      <c r="J160" s="6">
        <v>15000</v>
      </c>
      <c r="K160" s="3">
        <v>352320</v>
      </c>
      <c r="L160" s="3">
        <v>14680</v>
      </c>
    </row>
    <row r="161" spans="1:12" x14ac:dyDescent="0.25">
      <c r="A161" s="5" t="s">
        <v>203</v>
      </c>
      <c r="B161" s="16">
        <v>89</v>
      </c>
      <c r="C161" s="5">
        <v>38</v>
      </c>
      <c r="D161" s="3">
        <v>1568400</v>
      </c>
      <c r="E161" s="6">
        <v>156840</v>
      </c>
      <c r="F161" s="6">
        <v>15000</v>
      </c>
      <c r="G161" s="3">
        <v>1740240</v>
      </c>
      <c r="H161" s="3">
        <v>1392192</v>
      </c>
      <c r="I161" s="6">
        <v>348048</v>
      </c>
      <c r="J161" s="6">
        <v>15000</v>
      </c>
      <c r="K161" s="3">
        <v>333048</v>
      </c>
      <c r="L161" s="3">
        <v>13877</v>
      </c>
    </row>
    <row r="162" spans="1:12" x14ac:dyDescent="0.25">
      <c r="A162" s="4" t="s">
        <v>204</v>
      </c>
      <c r="B162" s="16">
        <v>84</v>
      </c>
      <c r="C162" s="4">
        <v>38</v>
      </c>
      <c r="D162" s="3">
        <v>1526400</v>
      </c>
      <c r="E162" s="6">
        <v>152640</v>
      </c>
      <c r="F162" s="6">
        <v>15000</v>
      </c>
      <c r="G162" s="3">
        <v>1694040</v>
      </c>
      <c r="H162" s="3">
        <v>1355232</v>
      </c>
      <c r="I162" s="6">
        <v>338808</v>
      </c>
      <c r="J162" s="6">
        <v>15000</v>
      </c>
      <c r="K162" s="3">
        <v>323808</v>
      </c>
      <c r="L162" s="3">
        <v>13492</v>
      </c>
    </row>
    <row r="163" spans="1:12" x14ac:dyDescent="0.25">
      <c r="A163" s="5" t="s">
        <v>205</v>
      </c>
      <c r="B163" s="16">
        <v>100</v>
      </c>
      <c r="C163" s="5">
        <v>38</v>
      </c>
      <c r="D163" s="3">
        <v>1680800</v>
      </c>
      <c r="E163" s="6">
        <v>168080</v>
      </c>
      <c r="F163" s="6">
        <v>15000</v>
      </c>
      <c r="G163" s="3">
        <v>1863880</v>
      </c>
      <c r="H163" s="3">
        <v>1491104</v>
      </c>
      <c r="I163" s="6">
        <v>372776</v>
      </c>
      <c r="J163" s="6">
        <v>15000</v>
      </c>
      <c r="K163" s="3">
        <v>357776</v>
      </c>
      <c r="L163" s="3">
        <v>14907.333333333334</v>
      </c>
    </row>
    <row r="164" spans="1:12" x14ac:dyDescent="0.25">
      <c r="A164" s="4" t="s">
        <v>206</v>
      </c>
      <c r="B164" s="16">
        <v>84</v>
      </c>
      <c r="C164" s="4">
        <v>38</v>
      </c>
      <c r="D164" s="3">
        <v>1526400</v>
      </c>
      <c r="E164" s="6">
        <v>152640</v>
      </c>
      <c r="F164" s="6">
        <v>15000</v>
      </c>
      <c r="G164" s="3">
        <v>1694040</v>
      </c>
      <c r="H164" s="3">
        <v>1355232</v>
      </c>
      <c r="I164" s="6">
        <v>338808</v>
      </c>
      <c r="J164" s="6">
        <v>15000</v>
      </c>
      <c r="K164" s="3">
        <v>323808</v>
      </c>
      <c r="L164" s="3">
        <v>13492</v>
      </c>
    </row>
    <row r="165" spans="1:12" x14ac:dyDescent="0.25">
      <c r="A165" s="5" t="s">
        <v>207</v>
      </c>
      <c r="B165" s="16">
        <v>84</v>
      </c>
      <c r="C165" s="5">
        <v>38</v>
      </c>
      <c r="D165" s="3">
        <v>1526400</v>
      </c>
      <c r="E165" s="6">
        <v>152640</v>
      </c>
      <c r="F165" s="6">
        <v>15000</v>
      </c>
      <c r="G165" s="3">
        <v>1694040</v>
      </c>
      <c r="H165" s="3">
        <v>1355232</v>
      </c>
      <c r="I165" s="6">
        <v>338808</v>
      </c>
      <c r="J165" s="6">
        <v>15000</v>
      </c>
      <c r="K165" s="3">
        <v>323808</v>
      </c>
      <c r="L165" s="3">
        <v>13492</v>
      </c>
    </row>
    <row r="166" spans="1:12" x14ac:dyDescent="0.25">
      <c r="A166" s="4" t="s">
        <v>208</v>
      </c>
      <c r="B166" s="16">
        <v>105</v>
      </c>
      <c r="C166" s="4">
        <v>38</v>
      </c>
      <c r="D166" s="3">
        <v>1755300</v>
      </c>
      <c r="E166" s="6">
        <v>175530</v>
      </c>
      <c r="F166" s="6">
        <v>15000</v>
      </c>
      <c r="G166" s="3">
        <v>1945830</v>
      </c>
      <c r="H166" s="3">
        <v>1556664</v>
      </c>
      <c r="I166" s="6">
        <v>389166</v>
      </c>
      <c r="J166" s="6">
        <v>15000</v>
      </c>
      <c r="K166" s="3">
        <v>374166</v>
      </c>
      <c r="L166" s="3">
        <v>15590.25</v>
      </c>
    </row>
    <row r="167" spans="1:12" x14ac:dyDescent="0.25">
      <c r="A167" s="5" t="s">
        <v>209</v>
      </c>
      <c r="B167" s="16">
        <v>84</v>
      </c>
      <c r="C167" s="5">
        <v>38</v>
      </c>
      <c r="D167" s="3">
        <v>1568400</v>
      </c>
      <c r="E167" s="6">
        <v>156840</v>
      </c>
      <c r="F167" s="6">
        <v>15000</v>
      </c>
      <c r="G167" s="3">
        <v>1740240</v>
      </c>
      <c r="H167" s="3">
        <v>1392192</v>
      </c>
      <c r="I167" s="6">
        <v>348048</v>
      </c>
      <c r="J167" s="6">
        <v>15000</v>
      </c>
      <c r="K167" s="3">
        <v>333048</v>
      </c>
      <c r="L167" s="3">
        <v>13877</v>
      </c>
    </row>
    <row r="168" spans="1:12" x14ac:dyDescent="0.25">
      <c r="A168" s="4" t="s">
        <v>210</v>
      </c>
      <c r="B168" s="16">
        <v>84</v>
      </c>
      <c r="C168" s="4">
        <v>38</v>
      </c>
      <c r="D168" s="3">
        <v>1568400</v>
      </c>
      <c r="E168" s="6">
        <v>156840</v>
      </c>
      <c r="F168" s="6">
        <v>15000</v>
      </c>
      <c r="G168" s="3">
        <v>1740240</v>
      </c>
      <c r="H168" s="3">
        <v>1392192</v>
      </c>
      <c r="I168" s="6">
        <v>348048</v>
      </c>
      <c r="J168" s="6">
        <v>15000</v>
      </c>
      <c r="K168" s="3">
        <v>333048</v>
      </c>
      <c r="L168" s="3">
        <v>13877</v>
      </c>
    </row>
    <row r="169" spans="1:12" x14ac:dyDescent="0.25">
      <c r="A169" s="5" t="s">
        <v>211</v>
      </c>
      <c r="B169" s="16">
        <v>84</v>
      </c>
      <c r="C169" s="5">
        <v>38</v>
      </c>
      <c r="D169" s="3">
        <v>1568400</v>
      </c>
      <c r="E169" s="6">
        <v>156840</v>
      </c>
      <c r="F169" s="6">
        <v>15000</v>
      </c>
      <c r="G169" s="3">
        <v>1740240</v>
      </c>
      <c r="H169" s="3">
        <v>1392192</v>
      </c>
      <c r="I169" s="6">
        <v>348048</v>
      </c>
      <c r="J169" s="6">
        <v>15000</v>
      </c>
      <c r="K169" s="3">
        <v>333048</v>
      </c>
      <c r="L169" s="3">
        <v>13877</v>
      </c>
    </row>
    <row r="170" spans="1:12" x14ac:dyDescent="0.25">
      <c r="A170" s="4" t="s">
        <v>212</v>
      </c>
      <c r="B170" s="16">
        <v>92</v>
      </c>
      <c r="C170" s="4">
        <v>38</v>
      </c>
      <c r="D170" s="3">
        <v>1667200</v>
      </c>
      <c r="E170" s="6">
        <v>166720</v>
      </c>
      <c r="F170" s="6">
        <v>15000</v>
      </c>
      <c r="G170" s="3">
        <v>1848920</v>
      </c>
      <c r="H170" s="3">
        <v>1479136</v>
      </c>
      <c r="I170" s="6">
        <v>369784</v>
      </c>
      <c r="J170" s="6">
        <v>15000</v>
      </c>
      <c r="K170" s="3">
        <v>354784</v>
      </c>
      <c r="L170" s="3">
        <v>14782.666666666666</v>
      </c>
    </row>
    <row r="171" spans="1:12" x14ac:dyDescent="0.25">
      <c r="A171" s="5" t="s">
        <v>213</v>
      </c>
      <c r="B171" s="16">
        <v>84</v>
      </c>
      <c r="C171" s="5">
        <v>38</v>
      </c>
      <c r="D171" s="3">
        <v>1568400</v>
      </c>
      <c r="E171" s="6">
        <v>156840</v>
      </c>
      <c r="F171" s="6">
        <v>15000</v>
      </c>
      <c r="G171" s="3">
        <v>1740240</v>
      </c>
      <c r="H171" s="3">
        <v>1392192</v>
      </c>
      <c r="I171" s="6">
        <v>348048</v>
      </c>
      <c r="J171" s="6">
        <v>15000</v>
      </c>
      <c r="K171" s="3">
        <v>333048</v>
      </c>
      <c r="L171" s="3">
        <v>13877</v>
      </c>
    </row>
    <row r="172" spans="1:12" x14ac:dyDescent="0.25">
      <c r="A172" s="4" t="s">
        <v>214</v>
      </c>
      <c r="B172" s="16">
        <v>84</v>
      </c>
      <c r="C172" s="4">
        <v>38</v>
      </c>
      <c r="D172" s="3">
        <v>1568400</v>
      </c>
      <c r="E172" s="6">
        <v>156840</v>
      </c>
      <c r="F172" s="6">
        <v>15000</v>
      </c>
      <c r="G172" s="3">
        <v>1740240</v>
      </c>
      <c r="H172" s="3">
        <v>1392192</v>
      </c>
      <c r="I172" s="6">
        <v>348048</v>
      </c>
      <c r="J172" s="6">
        <v>15000</v>
      </c>
      <c r="K172" s="3">
        <v>333048</v>
      </c>
      <c r="L172" s="3">
        <v>13877</v>
      </c>
    </row>
    <row r="173" spans="1:12" x14ac:dyDescent="0.25">
      <c r="A173" s="35" t="s">
        <v>0</v>
      </c>
      <c r="B173" s="16" t="s">
        <v>277</v>
      </c>
      <c r="C173" s="4" t="s">
        <v>295</v>
      </c>
      <c r="D173" s="40">
        <v>0</v>
      </c>
      <c r="E173" s="41">
        <v>0</v>
      </c>
      <c r="F173" s="41">
        <v>0</v>
      </c>
      <c r="G173" s="40">
        <v>0</v>
      </c>
      <c r="H173" s="37">
        <v>0</v>
      </c>
      <c r="I173" s="41">
        <v>0</v>
      </c>
      <c r="J173" s="41">
        <v>0</v>
      </c>
      <c r="K173" s="40">
        <v>0</v>
      </c>
      <c r="L173" s="42">
        <v>0</v>
      </c>
    </row>
    <row r="174" spans="1:12" x14ac:dyDescent="0.25">
      <c r="A174" s="35" t="s">
        <v>1</v>
      </c>
      <c r="B174" s="16" t="s">
        <v>277</v>
      </c>
      <c r="C174" s="4" t="s">
        <v>295</v>
      </c>
      <c r="D174" s="37">
        <v>0</v>
      </c>
      <c r="E174" s="38">
        <v>0</v>
      </c>
      <c r="F174" s="38">
        <v>0</v>
      </c>
      <c r="G174" s="37">
        <v>0</v>
      </c>
      <c r="H174" s="37">
        <v>0</v>
      </c>
      <c r="I174" s="38">
        <v>0</v>
      </c>
      <c r="J174" s="38">
        <v>0</v>
      </c>
      <c r="K174" s="37">
        <v>0</v>
      </c>
      <c r="L174" s="39">
        <v>0</v>
      </c>
    </row>
    <row r="175" spans="1:12" x14ac:dyDescent="0.25">
      <c r="A175" s="35" t="s">
        <v>2</v>
      </c>
      <c r="B175" s="16" t="s">
        <v>277</v>
      </c>
      <c r="C175" s="4" t="s">
        <v>295</v>
      </c>
      <c r="D175" s="40">
        <v>0</v>
      </c>
      <c r="E175" s="41">
        <v>0</v>
      </c>
      <c r="F175" s="41">
        <v>0</v>
      </c>
      <c r="G175" s="40">
        <v>0</v>
      </c>
      <c r="H175" s="37">
        <v>0</v>
      </c>
      <c r="I175" s="41">
        <v>0</v>
      </c>
      <c r="J175" s="41">
        <v>0</v>
      </c>
      <c r="K175" s="40">
        <v>0</v>
      </c>
      <c r="L175" s="42">
        <v>0</v>
      </c>
    </row>
    <row r="176" spans="1:12" x14ac:dyDescent="0.25">
      <c r="A176" s="35" t="s">
        <v>3</v>
      </c>
      <c r="B176" s="16" t="s">
        <v>277</v>
      </c>
      <c r="C176" s="4" t="s">
        <v>295</v>
      </c>
      <c r="D176" s="37">
        <v>0</v>
      </c>
      <c r="E176" s="38">
        <v>0</v>
      </c>
      <c r="F176" s="38">
        <v>0</v>
      </c>
      <c r="G176" s="37">
        <v>0</v>
      </c>
      <c r="H176" s="37">
        <v>0</v>
      </c>
      <c r="I176" s="38">
        <v>0</v>
      </c>
      <c r="J176" s="38">
        <v>0</v>
      </c>
      <c r="K176" s="37">
        <v>0</v>
      </c>
      <c r="L176" s="39">
        <v>0</v>
      </c>
    </row>
    <row r="177" spans="1:12" x14ac:dyDescent="0.25">
      <c r="A177" s="35" t="s">
        <v>4</v>
      </c>
      <c r="B177" s="16" t="s">
        <v>277</v>
      </c>
      <c r="C177" s="4" t="s">
        <v>295</v>
      </c>
      <c r="D177" s="40">
        <v>0</v>
      </c>
      <c r="E177" s="41">
        <v>0</v>
      </c>
      <c r="F177" s="41">
        <v>0</v>
      </c>
      <c r="G177" s="40">
        <v>0</v>
      </c>
      <c r="H177" s="37">
        <v>0</v>
      </c>
      <c r="I177" s="41">
        <v>0</v>
      </c>
      <c r="J177" s="41">
        <v>0</v>
      </c>
      <c r="K177" s="40">
        <v>0</v>
      </c>
      <c r="L177" s="42">
        <v>0</v>
      </c>
    </row>
    <row r="178" spans="1:12" x14ac:dyDescent="0.25">
      <c r="A178" s="35" t="s">
        <v>5</v>
      </c>
      <c r="B178" s="16" t="s">
        <v>277</v>
      </c>
      <c r="C178" s="4" t="s">
        <v>295</v>
      </c>
      <c r="D178" s="37">
        <v>0</v>
      </c>
      <c r="E178" s="38">
        <v>0</v>
      </c>
      <c r="F178" s="38">
        <v>0</v>
      </c>
      <c r="G178" s="37">
        <v>0</v>
      </c>
      <c r="H178" s="37">
        <v>0</v>
      </c>
      <c r="I178" s="38">
        <v>0</v>
      </c>
      <c r="J178" s="38">
        <v>0</v>
      </c>
      <c r="K178" s="37">
        <v>0</v>
      </c>
      <c r="L178" s="39">
        <v>0</v>
      </c>
    </row>
    <row r="179" spans="1:12" x14ac:dyDescent="0.25">
      <c r="A179" s="35" t="s">
        <v>6</v>
      </c>
      <c r="B179" s="16" t="s">
        <v>277</v>
      </c>
      <c r="C179" s="4" t="s">
        <v>295</v>
      </c>
      <c r="D179" s="40">
        <v>0</v>
      </c>
      <c r="E179" s="41">
        <v>0</v>
      </c>
      <c r="F179" s="41">
        <v>0</v>
      </c>
      <c r="G179" s="40">
        <v>0</v>
      </c>
      <c r="H179" s="37">
        <v>0</v>
      </c>
      <c r="I179" s="41">
        <v>0</v>
      </c>
      <c r="J179" s="41">
        <v>0</v>
      </c>
      <c r="K179" s="40">
        <v>0</v>
      </c>
      <c r="L179" s="42">
        <v>0</v>
      </c>
    </row>
    <row r="180" spans="1:12" x14ac:dyDescent="0.25">
      <c r="A180" s="35" t="s">
        <v>7</v>
      </c>
      <c r="B180" s="16" t="s">
        <v>277</v>
      </c>
      <c r="C180" s="4" t="s">
        <v>295</v>
      </c>
      <c r="D180" s="37">
        <v>0</v>
      </c>
      <c r="E180" s="38">
        <v>0</v>
      </c>
      <c r="F180" s="38">
        <v>0</v>
      </c>
      <c r="G180" s="37">
        <v>0</v>
      </c>
      <c r="H180" s="37">
        <v>0</v>
      </c>
      <c r="I180" s="38">
        <v>0</v>
      </c>
      <c r="J180" s="38">
        <v>0</v>
      </c>
      <c r="K180" s="37">
        <v>0</v>
      </c>
      <c r="L180" s="39">
        <v>0</v>
      </c>
    </row>
    <row r="181" spans="1:12" x14ac:dyDescent="0.25">
      <c r="A181" s="35" t="s">
        <v>8</v>
      </c>
      <c r="B181" s="16" t="s">
        <v>277</v>
      </c>
      <c r="C181" s="4" t="s">
        <v>295</v>
      </c>
      <c r="D181" s="40">
        <v>0</v>
      </c>
      <c r="E181" s="41">
        <v>0</v>
      </c>
      <c r="F181" s="41">
        <v>0</v>
      </c>
      <c r="G181" s="40">
        <v>0</v>
      </c>
      <c r="H181" s="37">
        <v>0</v>
      </c>
      <c r="I181" s="41">
        <v>0</v>
      </c>
      <c r="J181" s="41">
        <v>0</v>
      </c>
      <c r="K181" s="40">
        <v>0</v>
      </c>
      <c r="L181" s="42">
        <v>0</v>
      </c>
    </row>
    <row r="182" spans="1:12" x14ac:dyDescent="0.25">
      <c r="A182" s="35" t="s">
        <v>9</v>
      </c>
      <c r="B182" s="16" t="s">
        <v>277</v>
      </c>
      <c r="C182" s="4" t="s">
        <v>295</v>
      </c>
      <c r="D182" s="37">
        <v>0</v>
      </c>
      <c r="E182" s="38">
        <v>0</v>
      </c>
      <c r="F182" s="38">
        <v>0</v>
      </c>
      <c r="G182" s="37">
        <v>0</v>
      </c>
      <c r="H182" s="37">
        <v>0</v>
      </c>
      <c r="I182" s="38">
        <v>0</v>
      </c>
      <c r="J182" s="38">
        <v>0</v>
      </c>
      <c r="K182" s="37">
        <v>0</v>
      </c>
      <c r="L182" s="39">
        <v>0</v>
      </c>
    </row>
    <row r="183" spans="1:12" x14ac:dyDescent="0.25">
      <c r="A183" s="35" t="s">
        <v>10</v>
      </c>
      <c r="B183" s="16" t="s">
        <v>277</v>
      </c>
      <c r="C183" s="4" t="s">
        <v>295</v>
      </c>
      <c r="D183" s="40">
        <v>0</v>
      </c>
      <c r="E183" s="41">
        <v>0</v>
      </c>
      <c r="F183" s="41">
        <v>0</v>
      </c>
      <c r="G183" s="40">
        <v>0</v>
      </c>
      <c r="H183" s="37">
        <v>0</v>
      </c>
      <c r="I183" s="41">
        <v>0</v>
      </c>
      <c r="J183" s="41">
        <v>0</v>
      </c>
      <c r="K183" s="40">
        <v>0</v>
      </c>
      <c r="L183" s="42">
        <v>0</v>
      </c>
    </row>
    <row r="184" spans="1:12" x14ac:dyDescent="0.25">
      <c r="A184" s="35" t="s">
        <v>11</v>
      </c>
      <c r="B184" s="16" t="s">
        <v>278</v>
      </c>
      <c r="C184" s="4" t="s">
        <v>295</v>
      </c>
      <c r="D184" s="37">
        <v>0</v>
      </c>
      <c r="E184" s="38">
        <v>0</v>
      </c>
      <c r="F184" s="38">
        <v>0</v>
      </c>
      <c r="G184" s="37">
        <v>0</v>
      </c>
      <c r="H184" s="37">
        <v>0</v>
      </c>
      <c r="I184" s="38">
        <v>0</v>
      </c>
      <c r="J184" s="38">
        <v>0</v>
      </c>
      <c r="K184" s="37">
        <v>0</v>
      </c>
      <c r="L184" s="39">
        <v>0</v>
      </c>
    </row>
    <row r="185" spans="1:12" x14ac:dyDescent="0.25">
      <c r="A185" s="35" t="s">
        <v>12</v>
      </c>
      <c r="B185" s="16" t="s">
        <v>279</v>
      </c>
      <c r="C185" s="4" t="s">
        <v>295</v>
      </c>
      <c r="D185" s="40">
        <v>0</v>
      </c>
      <c r="E185" s="41">
        <v>0</v>
      </c>
      <c r="F185" s="41">
        <v>0</v>
      </c>
      <c r="G185" s="40">
        <v>0</v>
      </c>
      <c r="H185" s="37">
        <v>0</v>
      </c>
      <c r="I185" s="41">
        <v>0</v>
      </c>
      <c r="J185" s="41">
        <v>0</v>
      </c>
      <c r="K185" s="40">
        <v>0</v>
      </c>
      <c r="L185" s="42">
        <v>0</v>
      </c>
    </row>
    <row r="186" spans="1:12" x14ac:dyDescent="0.25">
      <c r="A186" s="35" t="s">
        <v>13</v>
      </c>
      <c r="B186" s="16" t="s">
        <v>279</v>
      </c>
      <c r="C186" s="4" t="s">
        <v>295</v>
      </c>
      <c r="D186" s="37">
        <v>0</v>
      </c>
      <c r="E186" s="38">
        <v>0</v>
      </c>
      <c r="F186" s="38">
        <v>0</v>
      </c>
      <c r="G186" s="37">
        <v>0</v>
      </c>
      <c r="H186" s="37">
        <v>0</v>
      </c>
      <c r="I186" s="38">
        <v>0</v>
      </c>
      <c r="J186" s="38">
        <v>0</v>
      </c>
      <c r="K186" s="37">
        <v>0</v>
      </c>
      <c r="L186" s="39">
        <v>0</v>
      </c>
    </row>
    <row r="187" spans="1:12" x14ac:dyDescent="0.25">
      <c r="A187" s="35" t="s">
        <v>14</v>
      </c>
      <c r="B187" s="16" t="s">
        <v>279</v>
      </c>
      <c r="C187" s="4" t="s">
        <v>295</v>
      </c>
      <c r="D187" s="40">
        <v>0</v>
      </c>
      <c r="E187" s="41">
        <v>0</v>
      </c>
      <c r="F187" s="41">
        <v>0</v>
      </c>
      <c r="G187" s="40">
        <v>0</v>
      </c>
      <c r="H187" s="37">
        <v>0</v>
      </c>
      <c r="I187" s="41">
        <v>0</v>
      </c>
      <c r="J187" s="41">
        <v>0</v>
      </c>
      <c r="K187" s="40">
        <v>0</v>
      </c>
      <c r="L187" s="42">
        <v>0</v>
      </c>
    </row>
    <row r="188" spans="1:12" x14ac:dyDescent="0.25">
      <c r="A188" s="35" t="s">
        <v>15</v>
      </c>
      <c r="B188" s="16" t="s">
        <v>279</v>
      </c>
      <c r="C188" s="4" t="s">
        <v>295</v>
      </c>
      <c r="D188" s="37">
        <v>0</v>
      </c>
      <c r="E188" s="38">
        <v>0</v>
      </c>
      <c r="F188" s="38">
        <v>0</v>
      </c>
      <c r="G188" s="37">
        <v>0</v>
      </c>
      <c r="H188" s="37">
        <v>0</v>
      </c>
      <c r="I188" s="38">
        <v>0</v>
      </c>
      <c r="J188" s="38">
        <v>0</v>
      </c>
      <c r="K188" s="37">
        <v>0</v>
      </c>
      <c r="L188" s="39">
        <v>0</v>
      </c>
    </row>
    <row r="189" spans="1:12" x14ac:dyDescent="0.25">
      <c r="A189" s="35" t="s">
        <v>16</v>
      </c>
      <c r="B189" s="16" t="s">
        <v>279</v>
      </c>
      <c r="C189" s="4" t="s">
        <v>295</v>
      </c>
      <c r="D189" s="40">
        <v>0</v>
      </c>
      <c r="E189" s="41">
        <v>0</v>
      </c>
      <c r="F189" s="41">
        <v>0</v>
      </c>
      <c r="G189" s="40">
        <v>0</v>
      </c>
      <c r="H189" s="37">
        <v>0</v>
      </c>
      <c r="I189" s="41">
        <v>0</v>
      </c>
      <c r="J189" s="41">
        <v>0</v>
      </c>
      <c r="K189" s="40">
        <v>0</v>
      </c>
      <c r="L189" s="42">
        <v>0</v>
      </c>
    </row>
    <row r="190" spans="1:12" x14ac:dyDescent="0.25">
      <c r="A190" s="35" t="s">
        <v>17</v>
      </c>
      <c r="B190" s="16" t="s">
        <v>279</v>
      </c>
      <c r="C190" s="4" t="s">
        <v>295</v>
      </c>
      <c r="D190" s="37">
        <v>0</v>
      </c>
      <c r="E190" s="38">
        <v>0</v>
      </c>
      <c r="F190" s="38">
        <v>0</v>
      </c>
      <c r="G190" s="37">
        <v>0</v>
      </c>
      <c r="H190" s="37">
        <v>0</v>
      </c>
      <c r="I190" s="38">
        <v>0</v>
      </c>
      <c r="J190" s="38">
        <v>0</v>
      </c>
      <c r="K190" s="37">
        <v>0</v>
      </c>
      <c r="L190" s="39">
        <v>0</v>
      </c>
    </row>
    <row r="191" spans="1:12" x14ac:dyDescent="0.25">
      <c r="A191" s="35" t="s">
        <v>18</v>
      </c>
      <c r="B191" s="16" t="s">
        <v>279</v>
      </c>
      <c r="C191" s="4" t="s">
        <v>295</v>
      </c>
      <c r="D191" s="40">
        <v>0</v>
      </c>
      <c r="E191" s="41">
        <v>0</v>
      </c>
      <c r="F191" s="41">
        <v>0</v>
      </c>
      <c r="G191" s="40">
        <v>0</v>
      </c>
      <c r="H191" s="37">
        <v>0</v>
      </c>
      <c r="I191" s="41">
        <v>0</v>
      </c>
      <c r="J191" s="41">
        <v>0</v>
      </c>
      <c r="K191" s="40">
        <v>0</v>
      </c>
      <c r="L191" s="42">
        <v>0</v>
      </c>
    </row>
    <row r="192" spans="1:12" x14ac:dyDescent="0.25">
      <c r="A192" s="35" t="s">
        <v>19</v>
      </c>
      <c r="B192" s="16" t="s">
        <v>279</v>
      </c>
      <c r="C192" s="4" t="s">
        <v>295</v>
      </c>
      <c r="D192" s="37">
        <v>0</v>
      </c>
      <c r="E192" s="38">
        <v>0</v>
      </c>
      <c r="F192" s="38">
        <v>0</v>
      </c>
      <c r="G192" s="37">
        <v>0</v>
      </c>
      <c r="H192" s="37">
        <v>0</v>
      </c>
      <c r="I192" s="38">
        <v>0</v>
      </c>
      <c r="J192" s="38">
        <v>0</v>
      </c>
      <c r="K192" s="37">
        <v>0</v>
      </c>
      <c r="L192" s="39">
        <v>0</v>
      </c>
    </row>
    <row r="193" spans="1:12" x14ac:dyDescent="0.25">
      <c r="A193" s="35" t="s">
        <v>20</v>
      </c>
      <c r="B193" s="16" t="s">
        <v>279</v>
      </c>
      <c r="C193" s="4" t="s">
        <v>295</v>
      </c>
      <c r="D193" s="40">
        <v>0</v>
      </c>
      <c r="E193" s="41">
        <v>0</v>
      </c>
      <c r="F193" s="41">
        <v>0</v>
      </c>
      <c r="G193" s="40">
        <v>0</v>
      </c>
      <c r="H193" s="37">
        <v>0</v>
      </c>
      <c r="I193" s="41">
        <v>0</v>
      </c>
      <c r="J193" s="41">
        <v>0</v>
      </c>
      <c r="K193" s="40">
        <v>0</v>
      </c>
      <c r="L193" s="42">
        <v>0</v>
      </c>
    </row>
    <row r="194" spans="1:12" x14ac:dyDescent="0.25">
      <c r="A194" s="35" t="s">
        <v>21</v>
      </c>
      <c r="B194" s="16" t="s">
        <v>279</v>
      </c>
      <c r="C194" s="4" t="s">
        <v>295</v>
      </c>
      <c r="D194" s="37">
        <v>0</v>
      </c>
      <c r="E194" s="38">
        <v>0</v>
      </c>
      <c r="F194" s="38">
        <v>0</v>
      </c>
      <c r="G194" s="37">
        <v>0</v>
      </c>
      <c r="H194" s="37">
        <v>0</v>
      </c>
      <c r="I194" s="38">
        <v>0</v>
      </c>
      <c r="J194" s="38">
        <v>0</v>
      </c>
      <c r="K194" s="37">
        <v>0</v>
      </c>
      <c r="L194" s="39">
        <v>0</v>
      </c>
    </row>
    <row r="195" spans="1:12" x14ac:dyDescent="0.25">
      <c r="A195" s="35" t="s">
        <v>22</v>
      </c>
      <c r="B195" s="16" t="s">
        <v>279</v>
      </c>
      <c r="C195" s="4" t="s">
        <v>295</v>
      </c>
      <c r="D195" s="40">
        <v>0</v>
      </c>
      <c r="E195" s="41">
        <v>0</v>
      </c>
      <c r="F195" s="41">
        <v>0</v>
      </c>
      <c r="G195" s="40">
        <v>0</v>
      </c>
      <c r="H195" s="37">
        <v>0</v>
      </c>
      <c r="I195" s="41">
        <v>0</v>
      </c>
      <c r="J195" s="41">
        <v>0</v>
      </c>
      <c r="K195" s="40">
        <v>0</v>
      </c>
      <c r="L195" s="42">
        <v>0</v>
      </c>
    </row>
    <row r="196" spans="1:12" x14ac:dyDescent="0.25">
      <c r="A196" s="35" t="s">
        <v>23</v>
      </c>
      <c r="B196" s="16" t="s">
        <v>279</v>
      </c>
      <c r="C196" s="4" t="s">
        <v>295</v>
      </c>
      <c r="D196" s="37">
        <v>0</v>
      </c>
      <c r="E196" s="38">
        <v>0</v>
      </c>
      <c r="F196" s="38">
        <v>0</v>
      </c>
      <c r="G196" s="37">
        <v>0</v>
      </c>
      <c r="H196" s="37">
        <v>0</v>
      </c>
      <c r="I196" s="38">
        <v>0</v>
      </c>
      <c r="J196" s="38">
        <v>0</v>
      </c>
      <c r="K196" s="37">
        <v>0</v>
      </c>
      <c r="L196" s="39">
        <v>0</v>
      </c>
    </row>
    <row r="197" spans="1:12" x14ac:dyDescent="0.25">
      <c r="A197" s="35" t="s">
        <v>24</v>
      </c>
      <c r="B197" s="16" t="s">
        <v>279</v>
      </c>
      <c r="C197" s="4" t="s">
        <v>295</v>
      </c>
      <c r="D197" s="40">
        <v>0</v>
      </c>
      <c r="E197" s="41">
        <v>0</v>
      </c>
      <c r="F197" s="41">
        <v>0</v>
      </c>
      <c r="G197" s="40">
        <v>0</v>
      </c>
      <c r="H197" s="37">
        <v>0</v>
      </c>
      <c r="I197" s="41">
        <v>0</v>
      </c>
      <c r="J197" s="41">
        <v>0</v>
      </c>
      <c r="K197" s="40">
        <v>0</v>
      </c>
      <c r="L197" s="42">
        <v>0</v>
      </c>
    </row>
    <row r="198" spans="1:12" x14ac:dyDescent="0.25">
      <c r="A198" s="35" t="s">
        <v>25</v>
      </c>
      <c r="B198" s="16" t="s">
        <v>277</v>
      </c>
      <c r="C198" s="4" t="s">
        <v>295</v>
      </c>
      <c r="D198" s="37">
        <v>0</v>
      </c>
      <c r="E198" s="38">
        <v>0</v>
      </c>
      <c r="F198" s="38">
        <v>0</v>
      </c>
      <c r="G198" s="37">
        <v>0</v>
      </c>
      <c r="H198" s="37">
        <v>0</v>
      </c>
      <c r="I198" s="38">
        <v>0</v>
      </c>
      <c r="J198" s="38">
        <v>0</v>
      </c>
      <c r="K198" s="37">
        <v>0</v>
      </c>
      <c r="L198" s="39">
        <v>0</v>
      </c>
    </row>
    <row r="199" spans="1:12" x14ac:dyDescent="0.25">
      <c r="A199" s="35" t="s">
        <v>26</v>
      </c>
      <c r="B199" s="16" t="s">
        <v>277</v>
      </c>
      <c r="C199" s="4" t="s">
        <v>295</v>
      </c>
      <c r="D199" s="40">
        <v>0</v>
      </c>
      <c r="E199" s="41">
        <v>0</v>
      </c>
      <c r="F199" s="41">
        <v>0</v>
      </c>
      <c r="G199" s="40">
        <v>0</v>
      </c>
      <c r="H199" s="37">
        <v>0</v>
      </c>
      <c r="I199" s="41">
        <v>0</v>
      </c>
      <c r="J199" s="41">
        <v>0</v>
      </c>
      <c r="K199" s="40">
        <v>0</v>
      </c>
      <c r="L199" s="42">
        <v>0</v>
      </c>
    </row>
    <row r="200" spans="1:12" x14ac:dyDescent="0.25">
      <c r="A200" s="35" t="s">
        <v>27</v>
      </c>
      <c r="B200" s="16" t="s">
        <v>277</v>
      </c>
      <c r="C200" s="4" t="s">
        <v>295</v>
      </c>
      <c r="D200" s="37">
        <v>0</v>
      </c>
      <c r="E200" s="38">
        <v>0</v>
      </c>
      <c r="F200" s="38">
        <v>0</v>
      </c>
      <c r="G200" s="37">
        <v>0</v>
      </c>
      <c r="H200" s="37">
        <v>0</v>
      </c>
      <c r="I200" s="38">
        <v>0</v>
      </c>
      <c r="J200" s="38">
        <v>0</v>
      </c>
      <c r="K200" s="37">
        <v>0</v>
      </c>
      <c r="L200" s="39">
        <v>0</v>
      </c>
    </row>
    <row r="201" spans="1:12" x14ac:dyDescent="0.25">
      <c r="A201" s="35" t="s">
        <v>28</v>
      </c>
      <c r="B201" s="16" t="s">
        <v>277</v>
      </c>
      <c r="C201" s="4" t="s">
        <v>295</v>
      </c>
      <c r="D201" s="40">
        <v>0</v>
      </c>
      <c r="E201" s="41">
        <v>0</v>
      </c>
      <c r="F201" s="41">
        <v>0</v>
      </c>
      <c r="G201" s="40">
        <v>0</v>
      </c>
      <c r="H201" s="37">
        <v>0</v>
      </c>
      <c r="I201" s="41">
        <v>0</v>
      </c>
      <c r="J201" s="41">
        <v>0</v>
      </c>
      <c r="K201" s="40">
        <v>0</v>
      </c>
      <c r="L201" s="42">
        <v>0</v>
      </c>
    </row>
    <row r="202" spans="1:12" x14ac:dyDescent="0.25">
      <c r="A202" s="35" t="s">
        <v>29</v>
      </c>
      <c r="B202" s="16" t="s">
        <v>277</v>
      </c>
      <c r="C202" s="4" t="s">
        <v>295</v>
      </c>
      <c r="D202" s="37">
        <v>0</v>
      </c>
      <c r="E202" s="38">
        <v>0</v>
      </c>
      <c r="F202" s="38">
        <v>0</v>
      </c>
      <c r="G202" s="37">
        <v>0</v>
      </c>
      <c r="H202" s="37">
        <v>0</v>
      </c>
      <c r="I202" s="38">
        <v>0</v>
      </c>
      <c r="J202" s="38">
        <v>0</v>
      </c>
      <c r="K202" s="37">
        <v>0</v>
      </c>
      <c r="L202" s="39">
        <v>0</v>
      </c>
    </row>
    <row r="203" spans="1:12" x14ac:dyDescent="0.25">
      <c r="A203" s="35" t="s">
        <v>30</v>
      </c>
      <c r="B203" s="16" t="s">
        <v>277</v>
      </c>
      <c r="C203" s="4" t="s">
        <v>295</v>
      </c>
      <c r="D203" s="40">
        <v>0</v>
      </c>
      <c r="E203" s="41">
        <v>0</v>
      </c>
      <c r="F203" s="41">
        <v>0</v>
      </c>
      <c r="G203" s="40">
        <v>0</v>
      </c>
      <c r="H203" s="37">
        <v>0</v>
      </c>
      <c r="I203" s="41">
        <v>0</v>
      </c>
      <c r="J203" s="41">
        <v>0</v>
      </c>
      <c r="K203" s="40">
        <v>0</v>
      </c>
      <c r="L203" s="42">
        <v>0</v>
      </c>
    </row>
    <row r="204" spans="1:12" x14ac:dyDescent="0.25">
      <c r="A204" s="35" t="s">
        <v>31</v>
      </c>
      <c r="B204" s="16" t="s">
        <v>277</v>
      </c>
      <c r="C204" s="4" t="s">
        <v>295</v>
      </c>
      <c r="D204" s="37">
        <v>0</v>
      </c>
      <c r="E204" s="38">
        <v>0</v>
      </c>
      <c r="F204" s="38">
        <v>0</v>
      </c>
      <c r="G204" s="37">
        <v>0</v>
      </c>
      <c r="H204" s="37">
        <v>0</v>
      </c>
      <c r="I204" s="38">
        <v>0</v>
      </c>
      <c r="J204" s="38">
        <v>0</v>
      </c>
      <c r="K204" s="37">
        <v>0</v>
      </c>
      <c r="L204" s="39">
        <v>0</v>
      </c>
    </row>
    <row r="205" spans="1:12" x14ac:dyDescent="0.25">
      <c r="A205" s="35" t="s">
        <v>32</v>
      </c>
      <c r="B205" s="16" t="s">
        <v>277</v>
      </c>
      <c r="C205" s="4" t="s">
        <v>295</v>
      </c>
      <c r="D205" s="40">
        <v>0</v>
      </c>
      <c r="E205" s="41">
        <v>0</v>
      </c>
      <c r="F205" s="41">
        <v>0</v>
      </c>
      <c r="G205" s="40">
        <v>0</v>
      </c>
      <c r="H205" s="37">
        <v>0</v>
      </c>
      <c r="I205" s="41">
        <v>0</v>
      </c>
      <c r="J205" s="41">
        <v>0</v>
      </c>
      <c r="K205" s="40">
        <v>0</v>
      </c>
      <c r="L205" s="42">
        <v>0</v>
      </c>
    </row>
    <row r="206" spans="1:12" x14ac:dyDescent="0.25">
      <c r="A206" s="35" t="s">
        <v>33</v>
      </c>
      <c r="B206" s="16" t="s">
        <v>277</v>
      </c>
      <c r="C206" s="4" t="s">
        <v>295</v>
      </c>
      <c r="D206" s="37">
        <v>0</v>
      </c>
      <c r="E206" s="38">
        <v>0</v>
      </c>
      <c r="F206" s="38">
        <v>0</v>
      </c>
      <c r="G206" s="37">
        <v>0</v>
      </c>
      <c r="H206" s="37">
        <v>0</v>
      </c>
      <c r="I206" s="38">
        <v>0</v>
      </c>
      <c r="J206" s="38">
        <v>0</v>
      </c>
      <c r="K206" s="37">
        <v>0</v>
      </c>
      <c r="L206" s="39">
        <v>0</v>
      </c>
    </row>
    <row r="207" spans="1:12" x14ac:dyDescent="0.25">
      <c r="A207" s="35" t="s">
        <v>34</v>
      </c>
      <c r="B207" s="16" t="s">
        <v>277</v>
      </c>
      <c r="C207" s="4" t="s">
        <v>295</v>
      </c>
      <c r="D207" s="40">
        <v>0</v>
      </c>
      <c r="E207" s="41">
        <v>0</v>
      </c>
      <c r="F207" s="41">
        <v>0</v>
      </c>
      <c r="G207" s="40">
        <v>0</v>
      </c>
      <c r="H207" s="37">
        <v>0</v>
      </c>
      <c r="I207" s="41">
        <v>0</v>
      </c>
      <c r="J207" s="41">
        <v>0</v>
      </c>
      <c r="K207" s="40">
        <v>0</v>
      </c>
      <c r="L207" s="42">
        <v>0</v>
      </c>
    </row>
    <row r="208" spans="1:12" x14ac:dyDescent="0.25">
      <c r="A208" s="35" t="s">
        <v>35</v>
      </c>
      <c r="B208" s="16" t="s">
        <v>277</v>
      </c>
      <c r="C208" s="4" t="s">
        <v>295</v>
      </c>
      <c r="D208" s="37">
        <v>0</v>
      </c>
      <c r="E208" s="38">
        <v>0</v>
      </c>
      <c r="F208" s="38">
        <v>0</v>
      </c>
      <c r="G208" s="37">
        <v>0</v>
      </c>
      <c r="H208" s="37">
        <v>0</v>
      </c>
      <c r="I208" s="38">
        <v>0</v>
      </c>
      <c r="J208" s="38">
        <v>0</v>
      </c>
      <c r="K208" s="37">
        <v>0</v>
      </c>
      <c r="L208" s="39">
        <v>0</v>
      </c>
    </row>
    <row r="209" spans="1:12" x14ac:dyDescent="0.25">
      <c r="A209" s="35" t="s">
        <v>36</v>
      </c>
      <c r="B209" s="16" t="s">
        <v>277</v>
      </c>
      <c r="C209" s="4" t="s">
        <v>295</v>
      </c>
      <c r="D209" s="40">
        <v>0</v>
      </c>
      <c r="E209" s="41">
        <v>0</v>
      </c>
      <c r="F209" s="41">
        <v>0</v>
      </c>
      <c r="G209" s="40">
        <v>0</v>
      </c>
      <c r="H209" s="37">
        <v>0</v>
      </c>
      <c r="I209" s="41">
        <v>0</v>
      </c>
      <c r="J209" s="41">
        <v>0</v>
      </c>
      <c r="K209" s="40">
        <v>0</v>
      </c>
      <c r="L209" s="42">
        <v>0</v>
      </c>
    </row>
    <row r="210" spans="1:12" x14ac:dyDescent="0.25">
      <c r="A210" s="35" t="s">
        <v>37</v>
      </c>
      <c r="B210" s="16" t="s">
        <v>277</v>
      </c>
      <c r="C210" s="4" t="s">
        <v>295</v>
      </c>
      <c r="D210" s="37">
        <v>0</v>
      </c>
      <c r="E210" s="38">
        <v>0</v>
      </c>
      <c r="F210" s="38">
        <v>0</v>
      </c>
      <c r="G210" s="37">
        <v>0</v>
      </c>
      <c r="H210" s="37">
        <v>0</v>
      </c>
      <c r="I210" s="38">
        <v>0</v>
      </c>
      <c r="J210" s="38">
        <v>0</v>
      </c>
      <c r="K210" s="37">
        <v>0</v>
      </c>
      <c r="L210" s="39">
        <v>0</v>
      </c>
    </row>
    <row r="211" spans="1:12" x14ac:dyDescent="0.25">
      <c r="A211" s="35" t="s">
        <v>38</v>
      </c>
      <c r="B211" s="16" t="s">
        <v>280</v>
      </c>
      <c r="C211" s="4" t="s">
        <v>295</v>
      </c>
      <c r="D211" s="40">
        <v>0</v>
      </c>
      <c r="E211" s="41">
        <v>0</v>
      </c>
      <c r="F211" s="41">
        <v>0</v>
      </c>
      <c r="G211" s="40">
        <v>0</v>
      </c>
      <c r="H211" s="37">
        <v>0</v>
      </c>
      <c r="I211" s="41">
        <v>0</v>
      </c>
      <c r="J211" s="41">
        <v>0</v>
      </c>
      <c r="K211" s="40">
        <v>0</v>
      </c>
      <c r="L211" s="42">
        <v>0</v>
      </c>
    </row>
    <row r="212" spans="1:12" x14ac:dyDescent="0.25">
      <c r="A212" s="35" t="s">
        <v>39</v>
      </c>
      <c r="B212" s="16" t="s">
        <v>277</v>
      </c>
      <c r="C212" s="4" t="s">
        <v>295</v>
      </c>
      <c r="D212" s="37">
        <v>0</v>
      </c>
      <c r="E212" s="38">
        <v>0</v>
      </c>
      <c r="F212" s="38">
        <v>0</v>
      </c>
      <c r="G212" s="37">
        <v>0</v>
      </c>
      <c r="H212" s="37">
        <v>0</v>
      </c>
      <c r="I212" s="38">
        <v>0</v>
      </c>
      <c r="J212" s="38">
        <v>0</v>
      </c>
      <c r="K212" s="37">
        <v>0</v>
      </c>
      <c r="L212" s="39">
        <v>0</v>
      </c>
    </row>
    <row r="213" spans="1:12" x14ac:dyDescent="0.25">
      <c r="A213" s="35" t="s">
        <v>40</v>
      </c>
      <c r="B213" s="16" t="s">
        <v>277</v>
      </c>
      <c r="C213" s="4" t="s">
        <v>295</v>
      </c>
      <c r="D213" s="40">
        <v>0</v>
      </c>
      <c r="E213" s="41">
        <v>0</v>
      </c>
      <c r="F213" s="41">
        <v>0</v>
      </c>
      <c r="G213" s="40">
        <v>0</v>
      </c>
      <c r="H213" s="37">
        <v>0</v>
      </c>
      <c r="I213" s="41">
        <v>0</v>
      </c>
      <c r="J213" s="41">
        <v>0</v>
      </c>
      <c r="K213" s="40">
        <v>0</v>
      </c>
      <c r="L213" s="42">
        <v>0</v>
      </c>
    </row>
    <row r="214" spans="1:12" x14ac:dyDescent="0.25">
      <c r="A214" s="35" t="s">
        <v>41</v>
      </c>
      <c r="B214" s="16" t="s">
        <v>277</v>
      </c>
      <c r="C214" s="4" t="s">
        <v>295</v>
      </c>
      <c r="D214" s="37">
        <v>0</v>
      </c>
      <c r="E214" s="38">
        <v>0</v>
      </c>
      <c r="F214" s="38">
        <v>0</v>
      </c>
      <c r="G214" s="37">
        <v>0</v>
      </c>
      <c r="H214" s="37">
        <v>0</v>
      </c>
      <c r="I214" s="38">
        <v>0</v>
      </c>
      <c r="J214" s="38">
        <v>0</v>
      </c>
      <c r="K214" s="37">
        <v>0</v>
      </c>
      <c r="L214" s="39">
        <v>0</v>
      </c>
    </row>
    <row r="215" spans="1:12" x14ac:dyDescent="0.25">
      <c r="A215" s="35" t="s">
        <v>42</v>
      </c>
      <c r="B215" s="16" t="s">
        <v>277</v>
      </c>
      <c r="C215" s="4" t="s">
        <v>295</v>
      </c>
      <c r="D215" s="40">
        <v>0</v>
      </c>
      <c r="E215" s="41">
        <v>0</v>
      </c>
      <c r="F215" s="41">
        <v>0</v>
      </c>
      <c r="G215" s="40">
        <v>0</v>
      </c>
      <c r="H215" s="37">
        <v>0</v>
      </c>
      <c r="I215" s="41">
        <v>0</v>
      </c>
      <c r="J215" s="41">
        <v>0</v>
      </c>
      <c r="K215" s="40">
        <v>0</v>
      </c>
      <c r="L215" s="42">
        <v>0</v>
      </c>
    </row>
    <row r="216" spans="1:12" x14ac:dyDescent="0.25">
      <c r="A216" s="35" t="s">
        <v>43</v>
      </c>
      <c r="B216" s="16" t="s">
        <v>277</v>
      </c>
      <c r="C216" s="4" t="s">
        <v>295</v>
      </c>
      <c r="D216" s="37">
        <v>0</v>
      </c>
      <c r="E216" s="38">
        <v>0</v>
      </c>
      <c r="F216" s="38">
        <v>0</v>
      </c>
      <c r="G216" s="37">
        <v>0</v>
      </c>
      <c r="H216" s="37">
        <v>0</v>
      </c>
      <c r="I216" s="38">
        <v>0</v>
      </c>
      <c r="J216" s="38">
        <v>0</v>
      </c>
      <c r="K216" s="37">
        <v>0</v>
      </c>
      <c r="L216" s="39">
        <v>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22E2-4287-4474-BEE2-B1EF25E2FF7B}">
  <dimension ref="A1:L29"/>
  <sheetViews>
    <sheetView workbookViewId="0">
      <selection activeCell="J1" sqref="J1:J1048576"/>
    </sheetView>
  </sheetViews>
  <sheetFormatPr defaultRowHeight="15" x14ac:dyDescent="0.25"/>
  <cols>
    <col min="1" max="1" width="15.42578125" customWidth="1"/>
    <col min="2" max="2" width="16.85546875" customWidth="1"/>
    <col min="3" max="3" width="15.5703125" customWidth="1"/>
    <col min="4" max="4" width="16.28515625" customWidth="1"/>
    <col min="7" max="7" width="16.5703125" customWidth="1"/>
    <col min="8" max="8" width="16" customWidth="1"/>
    <col min="9" max="9" width="16.85546875" customWidth="1"/>
    <col min="10" max="10" width="9" customWidth="1"/>
  </cols>
  <sheetData>
    <row r="1" spans="1:11" x14ac:dyDescent="0.25">
      <c r="A1" t="s">
        <v>225</v>
      </c>
      <c r="B1" t="s">
        <v>230</v>
      </c>
      <c r="C1" t="s">
        <v>231</v>
      </c>
      <c r="D1" t="s">
        <v>232</v>
      </c>
      <c r="E1" t="s">
        <v>233</v>
      </c>
      <c r="F1" t="s">
        <v>234</v>
      </c>
      <c r="G1" t="s">
        <v>235</v>
      </c>
      <c r="H1" t="s">
        <v>236</v>
      </c>
      <c r="I1" t="s">
        <v>237</v>
      </c>
      <c r="J1" t="s">
        <v>238</v>
      </c>
      <c r="K1" t="s">
        <v>239</v>
      </c>
    </row>
    <row r="2" spans="1:11" x14ac:dyDescent="0.25">
      <c r="A2" s="10">
        <v>1101792</v>
      </c>
      <c r="B2" s="23">
        <v>12370.93</v>
      </c>
      <c r="C2" s="3">
        <v>9447.02</v>
      </c>
      <c r="D2" s="3">
        <v>8053.31</v>
      </c>
      <c r="E2" s="3">
        <v>0</v>
      </c>
      <c r="F2" s="3">
        <v>0</v>
      </c>
      <c r="G2" s="3">
        <v>35345.514285714286</v>
      </c>
      <c r="H2" s="3">
        <v>26991.485714285718</v>
      </c>
      <c r="I2" s="3">
        <v>23009.457142857147</v>
      </c>
      <c r="J2" s="3">
        <v>0</v>
      </c>
      <c r="K2" s="3">
        <v>0</v>
      </c>
    </row>
    <row r="3" spans="1:11" x14ac:dyDescent="0.25">
      <c r="A3" s="10">
        <v>1114464</v>
      </c>
      <c r="B3" s="24">
        <v>12513.21</v>
      </c>
      <c r="C3" s="3">
        <v>9555.67</v>
      </c>
      <c r="D3" s="3">
        <v>8145.93</v>
      </c>
      <c r="E3" s="3">
        <v>0</v>
      </c>
      <c r="F3" s="3">
        <v>0</v>
      </c>
      <c r="G3" s="3">
        <v>35752.028571428571</v>
      </c>
      <c r="H3" s="3">
        <v>27301.914285714287</v>
      </c>
      <c r="I3" s="3">
        <v>23274.085714285717</v>
      </c>
      <c r="J3" s="3">
        <v>0</v>
      </c>
      <c r="K3" s="3">
        <v>0</v>
      </c>
    </row>
    <row r="4" spans="1:11" x14ac:dyDescent="0.25">
      <c r="A4" s="10">
        <v>1158816</v>
      </c>
      <c r="B4" s="23">
        <v>13011.2</v>
      </c>
      <c r="C4" s="3">
        <v>9935.9500000000007</v>
      </c>
      <c r="D4" s="3">
        <v>8470.11</v>
      </c>
      <c r="E4" s="3">
        <v>0</v>
      </c>
      <c r="F4" s="3">
        <v>0</v>
      </c>
      <c r="G4" s="3">
        <v>37174.857142857145</v>
      </c>
      <c r="H4" s="3">
        <v>28388.428571428576</v>
      </c>
      <c r="I4" s="3">
        <v>24200.314285714288</v>
      </c>
      <c r="J4" s="3">
        <v>0</v>
      </c>
      <c r="K4" s="3">
        <v>0</v>
      </c>
    </row>
    <row r="5" spans="1:11" x14ac:dyDescent="0.25">
      <c r="A5" s="10">
        <v>1129248</v>
      </c>
      <c r="B5" s="23">
        <v>12679.21</v>
      </c>
      <c r="C5" s="3">
        <v>9682.43</v>
      </c>
      <c r="D5" s="3">
        <v>8253.99</v>
      </c>
      <c r="E5" s="3">
        <v>0</v>
      </c>
      <c r="F5" s="3">
        <v>0</v>
      </c>
      <c r="G5" s="3">
        <v>36226.314285714288</v>
      </c>
      <c r="H5" s="3">
        <v>27664.085714285717</v>
      </c>
      <c r="I5" s="3">
        <v>23582.828571428574</v>
      </c>
      <c r="J5" s="3">
        <v>0</v>
      </c>
      <c r="K5" s="3">
        <v>0</v>
      </c>
    </row>
    <row r="6" spans="1:11" x14ac:dyDescent="0.25">
      <c r="A6" s="3">
        <v>1136640</v>
      </c>
      <c r="B6" s="23">
        <v>12762.2</v>
      </c>
      <c r="C6" s="3">
        <v>9745.81</v>
      </c>
      <c r="D6" s="3">
        <v>8308.02</v>
      </c>
      <c r="E6" s="3">
        <v>0</v>
      </c>
      <c r="F6" s="3">
        <v>0</v>
      </c>
      <c r="G6" s="3">
        <v>36463.428571428572</v>
      </c>
      <c r="H6" s="3">
        <v>27845.17142857143</v>
      </c>
      <c r="I6" s="3">
        <v>23737.200000000004</v>
      </c>
      <c r="J6" s="3">
        <v>0</v>
      </c>
      <c r="K6" s="3">
        <v>0</v>
      </c>
    </row>
    <row r="7" spans="1:11" x14ac:dyDescent="0.25">
      <c r="A7" s="3">
        <v>1415424</v>
      </c>
      <c r="B7" s="23">
        <v>15892.39</v>
      </c>
      <c r="C7" s="3">
        <v>12136.17</v>
      </c>
      <c r="D7" s="3">
        <v>10345.73</v>
      </c>
      <c r="E7" s="3">
        <v>0</v>
      </c>
      <c r="F7" s="3">
        <v>0</v>
      </c>
      <c r="G7" s="3">
        <v>45406.828571428574</v>
      </c>
      <c r="H7" s="3">
        <v>34674.771428571432</v>
      </c>
      <c r="I7" s="3">
        <v>29559.228571428572</v>
      </c>
      <c r="J7" s="3">
        <v>0</v>
      </c>
      <c r="K7" s="3">
        <v>0</v>
      </c>
    </row>
    <row r="8" spans="1:11" x14ac:dyDescent="0.25">
      <c r="A8" s="3">
        <v>1420704</v>
      </c>
      <c r="B8" s="24">
        <v>15951.68</v>
      </c>
      <c r="C8" s="3">
        <v>12181.44</v>
      </c>
      <c r="D8" s="3">
        <v>10384.33</v>
      </c>
      <c r="E8" s="3">
        <v>0</v>
      </c>
      <c r="F8" s="3">
        <v>0</v>
      </c>
      <c r="G8" s="3">
        <v>45576.228571428575</v>
      </c>
      <c r="H8" s="3">
        <v>34804.114285714291</v>
      </c>
      <c r="I8" s="3">
        <v>29669.514285714289</v>
      </c>
      <c r="J8" s="3">
        <v>0</v>
      </c>
      <c r="K8" s="3">
        <v>0</v>
      </c>
    </row>
    <row r="9" spans="1:11" x14ac:dyDescent="0.25">
      <c r="A9" s="3">
        <v>1352064</v>
      </c>
      <c r="B9" s="23">
        <v>15180.99</v>
      </c>
      <c r="C9" s="3">
        <v>11592.91</v>
      </c>
      <c r="D9" s="3">
        <v>9882.6200000000008</v>
      </c>
      <c r="E9" s="3">
        <v>0</v>
      </c>
      <c r="F9" s="3">
        <v>0</v>
      </c>
      <c r="G9" s="3">
        <v>43374.257142857146</v>
      </c>
      <c r="H9" s="3">
        <v>33122.6</v>
      </c>
      <c r="I9" s="3">
        <v>28236.057142857146</v>
      </c>
      <c r="J9" s="3">
        <v>0</v>
      </c>
      <c r="K9" s="3">
        <v>0</v>
      </c>
    </row>
    <row r="10" spans="1:11" x14ac:dyDescent="0.25">
      <c r="A10" s="3">
        <v>1320384</v>
      </c>
      <c r="B10" s="23">
        <v>14825.28</v>
      </c>
      <c r="C10" s="3">
        <v>11321.27</v>
      </c>
      <c r="D10" s="3">
        <v>9651.06</v>
      </c>
      <c r="E10" s="3">
        <v>0</v>
      </c>
      <c r="F10" s="3">
        <v>0</v>
      </c>
      <c r="G10" s="3">
        <v>42357.942857142865</v>
      </c>
      <c r="H10" s="3">
        <v>32346.485714285718</v>
      </c>
      <c r="I10" s="3">
        <v>27574.457142857143</v>
      </c>
      <c r="J10" s="3">
        <v>0</v>
      </c>
      <c r="K10" s="3">
        <v>0</v>
      </c>
    </row>
    <row r="11" spans="1:11" x14ac:dyDescent="0.25">
      <c r="A11" s="3">
        <v>1429504</v>
      </c>
      <c r="B11" s="24">
        <v>16050.48</v>
      </c>
      <c r="C11" s="3">
        <v>12256.89</v>
      </c>
      <c r="D11" s="3">
        <v>10448.65</v>
      </c>
      <c r="E11" s="3">
        <v>0</v>
      </c>
      <c r="F11" s="3">
        <v>0</v>
      </c>
      <c r="G11" s="3">
        <v>45858.514285714286</v>
      </c>
      <c r="H11" s="3">
        <v>35019.685714285712</v>
      </c>
      <c r="I11" s="3">
        <v>29853.285714285714</v>
      </c>
      <c r="J11" s="3">
        <v>0</v>
      </c>
      <c r="K11" s="3">
        <v>0</v>
      </c>
    </row>
    <row r="12" spans="1:11" x14ac:dyDescent="0.25">
      <c r="A12" s="3">
        <v>1359984</v>
      </c>
      <c r="B12" s="23">
        <v>15269.91</v>
      </c>
      <c r="C12" s="3">
        <v>11660.81</v>
      </c>
      <c r="D12" s="3">
        <v>9940.51</v>
      </c>
      <c r="E12" s="3">
        <v>0</v>
      </c>
      <c r="F12" s="3">
        <v>0</v>
      </c>
      <c r="G12" s="3">
        <v>43628.314285714288</v>
      </c>
      <c r="H12" s="3">
        <v>33316.6</v>
      </c>
      <c r="I12" s="3">
        <v>28401.457142857143</v>
      </c>
      <c r="J12" s="3">
        <v>0</v>
      </c>
      <c r="K12" s="3">
        <v>0</v>
      </c>
    </row>
    <row r="13" spans="1:11" x14ac:dyDescent="0.25">
      <c r="A13" s="3">
        <v>1432848</v>
      </c>
      <c r="B13" s="23">
        <v>16088.03</v>
      </c>
      <c r="C13" s="3">
        <v>12285.57</v>
      </c>
      <c r="D13" s="3">
        <v>10473.09</v>
      </c>
      <c r="E13" s="3">
        <v>0</v>
      </c>
      <c r="F13" s="3">
        <v>0</v>
      </c>
      <c r="G13" s="3">
        <v>45965.8</v>
      </c>
      <c r="H13" s="3">
        <v>35101.62857142857</v>
      </c>
      <c r="I13" s="3">
        <v>29923.114285714288</v>
      </c>
      <c r="J13" s="3">
        <v>0</v>
      </c>
      <c r="K13" s="3">
        <v>0</v>
      </c>
    </row>
    <row r="14" spans="1:11" x14ac:dyDescent="0.25">
      <c r="A14" s="3">
        <v>1399584</v>
      </c>
      <c r="B14" s="23">
        <v>15714.54</v>
      </c>
      <c r="C14" s="3">
        <v>12000.35</v>
      </c>
      <c r="D14" s="3">
        <v>10229.950000000001</v>
      </c>
      <c r="E14" s="3">
        <v>0</v>
      </c>
      <c r="F14" s="3">
        <v>0</v>
      </c>
      <c r="G14" s="3">
        <v>44898.685714285719</v>
      </c>
      <c r="H14" s="3">
        <v>34286.71428571429</v>
      </c>
      <c r="I14" s="3">
        <v>29228.428571428576</v>
      </c>
      <c r="J14" s="3">
        <v>0</v>
      </c>
      <c r="K14" s="3">
        <v>0</v>
      </c>
    </row>
    <row r="15" spans="1:11" x14ac:dyDescent="0.25">
      <c r="A15" s="3">
        <v>1568808</v>
      </c>
      <c r="B15" s="23">
        <v>17614.59</v>
      </c>
      <c r="C15" s="3">
        <v>13451.32</v>
      </c>
      <c r="D15" s="3">
        <v>11466.86</v>
      </c>
      <c r="E15" s="3">
        <v>0</v>
      </c>
      <c r="F15" s="3">
        <v>0</v>
      </c>
      <c r="G15" s="3">
        <v>50327.4</v>
      </c>
      <c r="H15" s="3">
        <v>38432.342857142859</v>
      </c>
      <c r="I15" s="3">
        <v>32762.457142857147</v>
      </c>
      <c r="J15" s="3">
        <v>0</v>
      </c>
      <c r="K15" s="3">
        <v>0</v>
      </c>
    </row>
    <row r="16" spans="1:11" x14ac:dyDescent="0.25">
      <c r="A16" s="3">
        <v>1355232</v>
      </c>
      <c r="B16" s="23">
        <v>15216.56</v>
      </c>
      <c r="C16" s="3">
        <v>11620.07</v>
      </c>
      <c r="D16" s="3">
        <v>9905.77</v>
      </c>
      <c r="E16" s="3">
        <v>0</v>
      </c>
      <c r="F16" s="3">
        <v>0</v>
      </c>
      <c r="G16" s="3">
        <v>43475.885714285716</v>
      </c>
      <c r="H16" s="3">
        <v>33200.200000000004</v>
      </c>
      <c r="I16" s="3">
        <v>28302.200000000004</v>
      </c>
      <c r="J16" s="3">
        <v>0</v>
      </c>
      <c r="K16" s="3">
        <v>0</v>
      </c>
    </row>
    <row r="17" spans="1:12" x14ac:dyDescent="0.25">
      <c r="A17" s="3">
        <v>1392192</v>
      </c>
      <c r="B17" s="24">
        <v>15631.55</v>
      </c>
      <c r="C17" s="3">
        <v>11936.97</v>
      </c>
      <c r="D17" s="3">
        <v>10175.92</v>
      </c>
      <c r="E17" s="3">
        <v>0</v>
      </c>
      <c r="F17" s="3">
        <v>0</v>
      </c>
      <c r="G17" s="3">
        <v>44661.571428571428</v>
      </c>
      <c r="H17" s="3">
        <v>34105.62857142857</v>
      </c>
      <c r="I17" s="3">
        <v>29074.057142857146</v>
      </c>
      <c r="J17" s="3">
        <v>0</v>
      </c>
      <c r="K17" s="3">
        <v>0</v>
      </c>
    </row>
    <row r="18" spans="1:12" x14ac:dyDescent="0.25">
      <c r="A18" s="3">
        <v>1422464</v>
      </c>
      <c r="B18" s="23">
        <v>15971.44</v>
      </c>
      <c r="C18" s="3">
        <v>12196.53</v>
      </c>
      <c r="D18" s="3">
        <v>10397.19</v>
      </c>
      <c r="E18" s="3">
        <v>0</v>
      </c>
      <c r="F18" s="3">
        <v>0</v>
      </c>
      <c r="G18" s="3">
        <v>45632.685714285719</v>
      </c>
      <c r="H18" s="3">
        <v>34847.228571428575</v>
      </c>
      <c r="I18" s="3">
        <v>29706.257142857146</v>
      </c>
      <c r="J18" s="3">
        <v>0</v>
      </c>
      <c r="K18" s="3">
        <v>0</v>
      </c>
    </row>
    <row r="19" spans="1:12" x14ac:dyDescent="0.25">
      <c r="A19" s="3">
        <v>1580160</v>
      </c>
      <c r="B19" s="24">
        <v>17742.05</v>
      </c>
      <c r="C19" s="3">
        <v>13548.65</v>
      </c>
      <c r="D19" s="3">
        <v>11549.84</v>
      </c>
      <c r="E19" s="3">
        <v>0</v>
      </c>
      <c r="F19" s="3">
        <v>0</v>
      </c>
      <c r="G19" s="3">
        <v>50691.571428571428</v>
      </c>
      <c r="H19" s="3">
        <v>38710.428571428572</v>
      </c>
      <c r="I19" s="3">
        <v>32999.542857142857</v>
      </c>
      <c r="J19" s="3">
        <v>0</v>
      </c>
      <c r="K19" s="3">
        <v>0</v>
      </c>
    </row>
    <row r="20" spans="1:12" x14ac:dyDescent="0.25">
      <c r="A20" s="3">
        <v>1599432</v>
      </c>
      <c r="B20" s="23">
        <v>17958.439999999999</v>
      </c>
      <c r="C20" s="3">
        <v>13713.9</v>
      </c>
      <c r="D20" s="3">
        <v>11690.7</v>
      </c>
      <c r="E20" s="3">
        <v>0</v>
      </c>
      <c r="F20" s="3">
        <v>0</v>
      </c>
      <c r="G20" s="3">
        <v>51309.828571428574</v>
      </c>
      <c r="H20" s="3">
        <v>39182.571428571428</v>
      </c>
      <c r="I20" s="3">
        <v>33402.000000000007</v>
      </c>
      <c r="J20" s="3">
        <v>0</v>
      </c>
      <c r="K20" s="3">
        <v>0</v>
      </c>
    </row>
    <row r="21" spans="1:12" x14ac:dyDescent="0.25">
      <c r="A21" s="3">
        <v>1469280</v>
      </c>
      <c r="B21" s="23">
        <v>16497.09</v>
      </c>
      <c r="C21" s="3">
        <v>12597.94</v>
      </c>
      <c r="D21" s="3">
        <v>10739.38</v>
      </c>
      <c r="E21" s="3">
        <v>0</v>
      </c>
      <c r="F21" s="3">
        <v>0</v>
      </c>
      <c r="G21" s="3">
        <v>47134.542857142864</v>
      </c>
      <c r="H21" s="3">
        <v>35994.114285714291</v>
      </c>
      <c r="I21" s="3">
        <v>30683.942857142858</v>
      </c>
      <c r="J21" s="3">
        <v>0</v>
      </c>
      <c r="K21" s="3">
        <v>0</v>
      </c>
    </row>
    <row r="22" spans="1:12" x14ac:dyDescent="0.25">
      <c r="A22" s="3">
        <v>1491104</v>
      </c>
      <c r="B22" s="24">
        <v>16742.13</v>
      </c>
      <c r="C22" s="3">
        <v>12785.07</v>
      </c>
      <c r="D22" s="3">
        <v>10898.9</v>
      </c>
      <c r="E22" s="3">
        <v>0</v>
      </c>
      <c r="F22" s="3">
        <v>0</v>
      </c>
      <c r="G22" s="3">
        <v>47834.657142857148</v>
      </c>
      <c r="H22" s="3">
        <v>36528.771428571432</v>
      </c>
      <c r="I22" s="3">
        <v>31139.714285714286</v>
      </c>
      <c r="J22" s="3">
        <v>0</v>
      </c>
      <c r="K22" s="3">
        <v>0</v>
      </c>
    </row>
    <row r="23" spans="1:12" x14ac:dyDescent="0.25">
      <c r="A23" s="3">
        <v>1556664</v>
      </c>
      <c r="B23" s="23">
        <v>17478.240000000002</v>
      </c>
      <c r="C23" s="3">
        <v>13347.19</v>
      </c>
      <c r="D23" s="3">
        <v>11378.1</v>
      </c>
      <c r="E23" s="3">
        <v>0</v>
      </c>
      <c r="F23" s="3">
        <v>0</v>
      </c>
      <c r="G23" s="3">
        <v>49937.828571428581</v>
      </c>
      <c r="H23" s="3">
        <v>38134.828571428574</v>
      </c>
      <c r="I23" s="3">
        <v>32508.857142857145</v>
      </c>
      <c r="J23" s="3">
        <v>0</v>
      </c>
      <c r="K23" s="3">
        <v>0</v>
      </c>
    </row>
    <row r="24" spans="1:12" x14ac:dyDescent="0.25">
      <c r="A24" s="3">
        <v>1479136</v>
      </c>
      <c r="B24" s="23">
        <v>16607.75</v>
      </c>
      <c r="C24" s="3">
        <v>12682.45</v>
      </c>
      <c r="D24" s="3">
        <v>10811.42</v>
      </c>
      <c r="E24" s="3">
        <v>0</v>
      </c>
      <c r="F24" s="3">
        <v>0</v>
      </c>
      <c r="G24" s="3">
        <v>47450.71428571429</v>
      </c>
      <c r="H24" s="3">
        <v>36235.571428571435</v>
      </c>
      <c r="I24" s="3">
        <v>30889.771428571432</v>
      </c>
      <c r="J24" s="3">
        <v>0</v>
      </c>
      <c r="K24" s="3">
        <v>0</v>
      </c>
    </row>
    <row r="25" spans="1:12" x14ac:dyDescent="0.25">
      <c r="A25" s="54">
        <v>0</v>
      </c>
      <c r="B25" s="54">
        <v>0</v>
      </c>
      <c r="C25" s="54">
        <v>0</v>
      </c>
      <c r="D25" s="54">
        <v>0</v>
      </c>
      <c r="E25" s="3">
        <v>0</v>
      </c>
      <c r="F25" s="3">
        <v>0</v>
      </c>
      <c r="G25" s="54">
        <v>0</v>
      </c>
      <c r="H25" s="54">
        <v>0</v>
      </c>
      <c r="I25" s="54">
        <v>0</v>
      </c>
      <c r="J25" s="3">
        <v>0</v>
      </c>
      <c r="K25" s="3">
        <v>0</v>
      </c>
      <c r="L25" s="72"/>
    </row>
    <row r="26" spans="1:12" x14ac:dyDescent="0.2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/>
    </row>
    <row r="27" spans="1:12" x14ac:dyDescent="0.2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</row>
    <row r="28" spans="1:12" x14ac:dyDescent="0.2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</row>
    <row r="29" spans="1:12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2"/>
    </row>
  </sheetData>
  <phoneticPr fontId="5" type="noConversion"/>
  <conditionalFormatting sqref="B2:B24">
    <cfRule type="duplicateValues" dxfId="47" priority="1"/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72E4B-D00E-4357-8635-801462D18B03}">
  <dimension ref="A1:L217"/>
  <sheetViews>
    <sheetView workbookViewId="0">
      <selection activeCell="A2" sqref="A2:L12"/>
    </sheetView>
  </sheetViews>
  <sheetFormatPr defaultRowHeight="15" x14ac:dyDescent="0.25"/>
  <cols>
    <col min="1" max="1" width="18.85546875" customWidth="1"/>
    <col min="2" max="2" width="7.28515625" customWidth="1"/>
    <col min="3" max="3" width="6.28515625" customWidth="1"/>
    <col min="4" max="4" width="14.28515625" customWidth="1"/>
    <col min="5" max="5" width="14.85546875" customWidth="1"/>
    <col min="6" max="6" width="15.7109375" customWidth="1"/>
    <col min="7" max="7" width="15.140625" customWidth="1"/>
    <col min="8" max="8" width="13" customWidth="1"/>
    <col min="9" max="9" width="12.85546875" customWidth="1"/>
    <col min="10" max="10" width="13.28515625" customWidth="1"/>
    <col min="11" max="11" width="15.28515625" customWidth="1"/>
    <col min="12" max="12" width="15.140625" customWidth="1"/>
    <col min="13" max="13" width="14.42578125" customWidth="1"/>
  </cols>
  <sheetData>
    <row r="1" spans="1:12" x14ac:dyDescent="0.25">
      <c r="A1" s="34" t="s">
        <v>218</v>
      </c>
      <c r="B1" s="18" t="s">
        <v>219</v>
      </c>
      <c r="C1" s="17" t="s">
        <v>220</v>
      </c>
      <c r="D1" s="19" t="s">
        <v>221</v>
      </c>
      <c r="E1" s="19" t="s">
        <v>222</v>
      </c>
      <c r="F1" s="17" t="s">
        <v>223</v>
      </c>
      <c r="G1" s="19" t="s">
        <v>224</v>
      </c>
      <c r="H1" s="17" t="s">
        <v>225</v>
      </c>
      <c r="I1" s="19" t="s">
        <v>227</v>
      </c>
      <c r="J1" s="19" t="s">
        <v>226</v>
      </c>
      <c r="K1" s="19" t="s">
        <v>228</v>
      </c>
      <c r="L1" s="17" t="s">
        <v>229</v>
      </c>
    </row>
    <row r="2" spans="1:12" x14ac:dyDescent="0.25">
      <c r="A2" s="35" t="s">
        <v>0</v>
      </c>
      <c r="B2" s="16" t="s">
        <v>277</v>
      </c>
      <c r="C2" s="4" t="s">
        <v>295</v>
      </c>
      <c r="D2" s="37">
        <v>679968</v>
      </c>
      <c r="E2" s="38">
        <v>67996.800000000003</v>
      </c>
      <c r="F2" s="38">
        <v>81596.160000000003</v>
      </c>
      <c r="G2" s="37">
        <v>829560.96</v>
      </c>
      <c r="H2" s="37">
        <v>663648.77</v>
      </c>
      <c r="I2" s="38">
        <v>165912.19</v>
      </c>
      <c r="J2" s="38">
        <v>10000</v>
      </c>
      <c r="K2" s="37">
        <v>155912.19</v>
      </c>
      <c r="L2" s="37">
        <v>12992.68</v>
      </c>
    </row>
    <row r="3" spans="1:12" x14ac:dyDescent="0.25">
      <c r="A3" s="36" t="s">
        <v>1</v>
      </c>
      <c r="B3" s="16" t="s">
        <v>277</v>
      </c>
      <c r="C3" s="5" t="s">
        <v>295</v>
      </c>
      <c r="D3" s="40">
        <v>679968</v>
      </c>
      <c r="E3" s="41">
        <v>67996.800000000003</v>
      </c>
      <c r="F3" s="41">
        <v>81596.160000000003</v>
      </c>
      <c r="G3" s="40">
        <v>829560.96</v>
      </c>
      <c r="H3" s="40">
        <v>663648.77</v>
      </c>
      <c r="I3" s="41">
        <v>165912.19</v>
      </c>
      <c r="J3" s="41">
        <v>10000</v>
      </c>
      <c r="K3" s="40">
        <v>155912.19</v>
      </c>
      <c r="L3" s="40">
        <v>12992.68</v>
      </c>
    </row>
    <row r="4" spans="1:12" x14ac:dyDescent="0.25">
      <c r="A4" s="35" t="s">
        <v>2</v>
      </c>
      <c r="B4" s="16" t="s">
        <v>277</v>
      </c>
      <c r="C4" s="4" t="s">
        <v>295</v>
      </c>
      <c r="D4" s="37">
        <v>679968</v>
      </c>
      <c r="E4" s="38">
        <v>67996.800000000003</v>
      </c>
      <c r="F4" s="38">
        <v>81596.160000000003</v>
      </c>
      <c r="G4" s="37">
        <v>829560.96</v>
      </c>
      <c r="H4" s="37">
        <v>663648.77</v>
      </c>
      <c r="I4" s="38">
        <v>165912.19</v>
      </c>
      <c r="J4" s="38">
        <v>10000</v>
      </c>
      <c r="K4" s="37">
        <v>155912.19</v>
      </c>
      <c r="L4" s="37">
        <v>12992.68</v>
      </c>
    </row>
    <row r="5" spans="1:12" x14ac:dyDescent="0.25">
      <c r="A5" s="36" t="s">
        <v>3</v>
      </c>
      <c r="B5" s="16" t="s">
        <v>277</v>
      </c>
      <c r="C5" s="5" t="s">
        <v>295</v>
      </c>
      <c r="D5" s="40">
        <v>679968</v>
      </c>
      <c r="E5" s="41">
        <v>67996.800000000003</v>
      </c>
      <c r="F5" s="41">
        <v>81596.160000000003</v>
      </c>
      <c r="G5" s="40">
        <v>829560.96</v>
      </c>
      <c r="H5" s="40">
        <v>663648.77</v>
      </c>
      <c r="I5" s="41">
        <v>165912.19</v>
      </c>
      <c r="J5" s="41">
        <v>10000</v>
      </c>
      <c r="K5" s="40">
        <v>155912.19</v>
      </c>
      <c r="L5" s="40">
        <v>12992.68</v>
      </c>
    </row>
    <row r="6" spans="1:12" x14ac:dyDescent="0.25">
      <c r="A6" s="35" t="s">
        <v>4</v>
      </c>
      <c r="B6" s="16" t="s">
        <v>277</v>
      </c>
      <c r="C6" s="4" t="s">
        <v>295</v>
      </c>
      <c r="D6" s="37">
        <v>679968</v>
      </c>
      <c r="E6" s="38">
        <v>67996.800000000003</v>
      </c>
      <c r="F6" s="38">
        <v>81596.160000000003</v>
      </c>
      <c r="G6" s="37">
        <v>829560.96</v>
      </c>
      <c r="H6" s="37">
        <v>663648.77</v>
      </c>
      <c r="I6" s="38">
        <v>165912.19</v>
      </c>
      <c r="J6" s="38">
        <v>10000</v>
      </c>
      <c r="K6" s="37">
        <v>155912.19</v>
      </c>
      <c r="L6" s="37">
        <v>12992.68</v>
      </c>
    </row>
    <row r="7" spans="1:12" x14ac:dyDescent="0.25">
      <c r="A7" s="36" t="s">
        <v>5</v>
      </c>
      <c r="B7" s="16" t="s">
        <v>277</v>
      </c>
      <c r="C7" s="5" t="s">
        <v>295</v>
      </c>
      <c r="D7" s="40">
        <v>679968</v>
      </c>
      <c r="E7" s="41">
        <v>67996.800000000003</v>
      </c>
      <c r="F7" s="41">
        <v>81596.160000000003</v>
      </c>
      <c r="G7" s="40">
        <v>829560.96</v>
      </c>
      <c r="H7" s="40">
        <v>663648.77</v>
      </c>
      <c r="I7" s="41">
        <v>165912.19</v>
      </c>
      <c r="J7" s="41">
        <v>10000</v>
      </c>
      <c r="K7" s="40">
        <v>155912.19</v>
      </c>
      <c r="L7" s="40">
        <v>12992.68</v>
      </c>
    </row>
    <row r="8" spans="1:12" x14ac:dyDescent="0.25">
      <c r="A8" s="35" t="s">
        <v>6</v>
      </c>
      <c r="B8" s="16" t="s">
        <v>277</v>
      </c>
      <c r="C8" s="4" t="s">
        <v>295</v>
      </c>
      <c r="D8" s="37">
        <v>679968</v>
      </c>
      <c r="E8" s="38">
        <v>67996.800000000003</v>
      </c>
      <c r="F8" s="38">
        <v>81596.160000000003</v>
      </c>
      <c r="G8" s="37">
        <v>829560.96</v>
      </c>
      <c r="H8" s="37">
        <v>663648.77</v>
      </c>
      <c r="I8" s="38">
        <v>165912.19</v>
      </c>
      <c r="J8" s="38">
        <v>10000</v>
      </c>
      <c r="K8" s="37">
        <v>155912.19</v>
      </c>
      <c r="L8" s="37">
        <v>12992.68</v>
      </c>
    </row>
    <row r="9" spans="1:12" x14ac:dyDescent="0.25">
      <c r="A9" s="36" t="s">
        <v>7</v>
      </c>
      <c r="B9" s="16" t="s">
        <v>277</v>
      </c>
      <c r="C9" s="5" t="s">
        <v>295</v>
      </c>
      <c r="D9" s="40">
        <v>679968</v>
      </c>
      <c r="E9" s="41">
        <v>67996.800000000003</v>
      </c>
      <c r="F9" s="41">
        <v>81596.160000000003</v>
      </c>
      <c r="G9" s="40">
        <v>829560.96</v>
      </c>
      <c r="H9" s="40">
        <v>663648.77</v>
      </c>
      <c r="I9" s="41">
        <v>165912.19</v>
      </c>
      <c r="J9" s="41">
        <v>10000</v>
      </c>
      <c r="K9" s="40">
        <v>155912.19</v>
      </c>
      <c r="L9" s="40">
        <v>12992.68</v>
      </c>
    </row>
    <row r="10" spans="1:12" x14ac:dyDescent="0.25">
      <c r="A10" s="35" t="s">
        <v>8</v>
      </c>
      <c r="B10" s="16" t="s">
        <v>277</v>
      </c>
      <c r="C10" s="4" t="s">
        <v>295</v>
      </c>
      <c r="D10" s="37">
        <v>679968</v>
      </c>
      <c r="E10" s="38">
        <v>67996.800000000003</v>
      </c>
      <c r="F10" s="38">
        <v>81596.160000000003</v>
      </c>
      <c r="G10" s="37">
        <v>829560.96</v>
      </c>
      <c r="H10" s="37">
        <v>663648.77</v>
      </c>
      <c r="I10" s="38">
        <v>165912.19</v>
      </c>
      <c r="J10" s="38">
        <v>10000</v>
      </c>
      <c r="K10" s="37">
        <v>155912.19</v>
      </c>
      <c r="L10" s="37">
        <v>12992.68</v>
      </c>
    </row>
    <row r="11" spans="1:12" x14ac:dyDescent="0.25">
      <c r="A11" s="36" t="s">
        <v>9</v>
      </c>
      <c r="B11" s="16" t="s">
        <v>277</v>
      </c>
      <c r="C11" s="5" t="s">
        <v>295</v>
      </c>
      <c r="D11" s="40">
        <v>679968</v>
      </c>
      <c r="E11" s="41">
        <v>67996.800000000003</v>
      </c>
      <c r="F11" s="41">
        <v>81596.160000000003</v>
      </c>
      <c r="G11" s="40">
        <v>829560.96</v>
      </c>
      <c r="H11" s="40">
        <v>663648.77</v>
      </c>
      <c r="I11" s="41">
        <v>165912.19</v>
      </c>
      <c r="J11" s="41">
        <v>10000</v>
      </c>
      <c r="K11" s="40">
        <v>155912.19</v>
      </c>
      <c r="L11" s="40">
        <v>12992.68</v>
      </c>
    </row>
    <row r="12" spans="1:12" x14ac:dyDescent="0.25">
      <c r="A12" s="35" t="s">
        <v>10</v>
      </c>
      <c r="B12" s="16" t="s">
        <v>277</v>
      </c>
      <c r="C12" s="4" t="s">
        <v>295</v>
      </c>
      <c r="D12" s="37">
        <v>679968</v>
      </c>
      <c r="E12" s="38">
        <v>67996.800000000003</v>
      </c>
      <c r="F12" s="38">
        <v>81596.160000000003</v>
      </c>
      <c r="G12" s="37">
        <v>829560.96</v>
      </c>
      <c r="H12" s="37">
        <v>663648.77</v>
      </c>
      <c r="I12" s="38">
        <v>165912.19</v>
      </c>
      <c r="J12" s="38">
        <v>10000</v>
      </c>
      <c r="K12" s="37">
        <v>155912.19</v>
      </c>
      <c r="L12" s="37">
        <v>12992.68</v>
      </c>
    </row>
    <row r="13" spans="1:12" x14ac:dyDescent="0.25">
      <c r="A13" s="36" t="s">
        <v>11</v>
      </c>
      <c r="B13" s="16" t="s">
        <v>278</v>
      </c>
      <c r="C13" s="5" t="s">
        <v>295</v>
      </c>
      <c r="D13" s="40">
        <v>722500</v>
      </c>
      <c r="E13" s="41">
        <v>72250</v>
      </c>
      <c r="F13" s="41">
        <v>86700</v>
      </c>
      <c r="G13" s="40">
        <v>881450</v>
      </c>
      <c r="H13" s="40">
        <v>705160</v>
      </c>
      <c r="I13" s="41">
        <v>176290</v>
      </c>
      <c r="J13" s="41">
        <v>15000</v>
      </c>
      <c r="K13" s="40">
        <v>161290</v>
      </c>
      <c r="L13" s="40">
        <v>13440.83</v>
      </c>
    </row>
    <row r="14" spans="1:12" x14ac:dyDescent="0.25">
      <c r="A14" s="35" t="s">
        <v>12</v>
      </c>
      <c r="B14" s="16" t="s">
        <v>279</v>
      </c>
      <c r="C14" s="4" t="s">
        <v>295</v>
      </c>
      <c r="D14" s="37">
        <v>680000</v>
      </c>
      <c r="E14" s="38">
        <v>68000</v>
      </c>
      <c r="F14" s="38">
        <v>81600</v>
      </c>
      <c r="G14" s="37">
        <v>829600</v>
      </c>
      <c r="H14" s="37">
        <v>663680</v>
      </c>
      <c r="I14" s="38">
        <v>165920</v>
      </c>
      <c r="J14" s="41">
        <v>15000</v>
      </c>
      <c r="K14" s="37">
        <v>150920</v>
      </c>
      <c r="L14" s="37">
        <v>12576.67</v>
      </c>
    </row>
    <row r="15" spans="1:12" x14ac:dyDescent="0.25">
      <c r="A15" s="36" t="s">
        <v>13</v>
      </c>
      <c r="B15" s="16" t="s">
        <v>279</v>
      </c>
      <c r="C15" s="5" t="s">
        <v>295</v>
      </c>
      <c r="D15" s="40">
        <v>680000</v>
      </c>
      <c r="E15" s="41">
        <v>68000</v>
      </c>
      <c r="F15" s="41">
        <v>81600</v>
      </c>
      <c r="G15" s="40">
        <v>829600</v>
      </c>
      <c r="H15" s="40">
        <v>663680</v>
      </c>
      <c r="I15" s="41">
        <v>165920</v>
      </c>
      <c r="J15" s="41">
        <v>15000</v>
      </c>
      <c r="K15" s="37">
        <v>150920</v>
      </c>
      <c r="L15" s="37">
        <v>12576.67</v>
      </c>
    </row>
    <row r="16" spans="1:12" x14ac:dyDescent="0.25">
      <c r="A16" s="35" t="s">
        <v>14</v>
      </c>
      <c r="B16" s="16" t="s">
        <v>279</v>
      </c>
      <c r="C16" s="4" t="s">
        <v>295</v>
      </c>
      <c r="D16" s="37">
        <v>680000</v>
      </c>
      <c r="E16" s="38">
        <v>68000</v>
      </c>
      <c r="F16" s="38">
        <v>81600</v>
      </c>
      <c r="G16" s="37">
        <v>829600</v>
      </c>
      <c r="H16" s="37">
        <v>663680</v>
      </c>
      <c r="I16" s="38">
        <v>165920</v>
      </c>
      <c r="J16" s="41">
        <v>15000</v>
      </c>
      <c r="K16" s="37">
        <v>150920</v>
      </c>
      <c r="L16" s="37">
        <v>12576.67</v>
      </c>
    </row>
    <row r="17" spans="1:12" x14ac:dyDescent="0.25">
      <c r="A17" s="36" t="s">
        <v>15</v>
      </c>
      <c r="B17" s="16" t="s">
        <v>279</v>
      </c>
      <c r="C17" s="5" t="s">
        <v>295</v>
      </c>
      <c r="D17" s="40">
        <v>680000</v>
      </c>
      <c r="E17" s="41">
        <v>68000</v>
      </c>
      <c r="F17" s="41">
        <v>81600</v>
      </c>
      <c r="G17" s="40">
        <v>829600</v>
      </c>
      <c r="H17" s="40">
        <v>663680</v>
      </c>
      <c r="I17" s="41">
        <v>165920</v>
      </c>
      <c r="J17" s="41">
        <v>15000</v>
      </c>
      <c r="K17" s="37">
        <v>150920</v>
      </c>
      <c r="L17" s="37">
        <v>12576.67</v>
      </c>
    </row>
    <row r="18" spans="1:12" x14ac:dyDescent="0.25">
      <c r="A18" s="35" t="s">
        <v>16</v>
      </c>
      <c r="B18" s="16" t="s">
        <v>279</v>
      </c>
      <c r="C18" s="4" t="s">
        <v>295</v>
      </c>
      <c r="D18" s="37">
        <v>680000</v>
      </c>
      <c r="E18" s="38">
        <v>68000</v>
      </c>
      <c r="F18" s="38">
        <v>81600</v>
      </c>
      <c r="G18" s="37">
        <v>829600</v>
      </c>
      <c r="H18" s="37">
        <v>663680</v>
      </c>
      <c r="I18" s="38">
        <v>165920</v>
      </c>
      <c r="J18" s="41">
        <v>15000</v>
      </c>
      <c r="K18" s="37">
        <v>150920</v>
      </c>
      <c r="L18" s="37">
        <v>12576.67</v>
      </c>
    </row>
    <row r="19" spans="1:12" x14ac:dyDescent="0.25">
      <c r="A19" s="36" t="s">
        <v>17</v>
      </c>
      <c r="B19" s="16" t="s">
        <v>279</v>
      </c>
      <c r="C19" s="5" t="s">
        <v>295</v>
      </c>
      <c r="D19" s="40">
        <v>680000</v>
      </c>
      <c r="E19" s="41">
        <v>68000</v>
      </c>
      <c r="F19" s="41">
        <v>81600</v>
      </c>
      <c r="G19" s="40">
        <v>829600</v>
      </c>
      <c r="H19" s="40">
        <v>663680</v>
      </c>
      <c r="I19" s="41">
        <v>165920</v>
      </c>
      <c r="J19" s="41">
        <v>15000</v>
      </c>
      <c r="K19" s="37">
        <v>150920</v>
      </c>
      <c r="L19" s="37">
        <v>12576.67</v>
      </c>
    </row>
    <row r="20" spans="1:12" x14ac:dyDescent="0.25">
      <c r="A20" s="35" t="s">
        <v>18</v>
      </c>
      <c r="B20" s="16" t="s">
        <v>279</v>
      </c>
      <c r="C20" s="4" t="s">
        <v>295</v>
      </c>
      <c r="D20" s="37">
        <v>680000</v>
      </c>
      <c r="E20" s="38">
        <v>68000</v>
      </c>
      <c r="F20" s="38">
        <v>81600</v>
      </c>
      <c r="G20" s="37">
        <v>829600</v>
      </c>
      <c r="H20" s="37">
        <v>663680</v>
      </c>
      <c r="I20" s="38">
        <v>165920</v>
      </c>
      <c r="J20" s="41">
        <v>15000</v>
      </c>
      <c r="K20" s="37">
        <v>150920</v>
      </c>
      <c r="L20" s="37">
        <v>12576.67</v>
      </c>
    </row>
    <row r="21" spans="1:12" x14ac:dyDescent="0.25">
      <c r="A21" s="36" t="s">
        <v>19</v>
      </c>
      <c r="B21" s="16" t="s">
        <v>279</v>
      </c>
      <c r="C21" s="5" t="s">
        <v>295</v>
      </c>
      <c r="D21" s="40">
        <v>680000</v>
      </c>
      <c r="E21" s="41">
        <v>68000</v>
      </c>
      <c r="F21" s="41">
        <v>81600</v>
      </c>
      <c r="G21" s="40">
        <v>829600</v>
      </c>
      <c r="H21" s="40">
        <v>663680</v>
      </c>
      <c r="I21" s="41">
        <v>165920</v>
      </c>
      <c r="J21" s="41">
        <v>15000</v>
      </c>
      <c r="K21" s="37">
        <v>150920</v>
      </c>
      <c r="L21" s="37">
        <v>12576.67</v>
      </c>
    </row>
    <row r="22" spans="1:12" x14ac:dyDescent="0.25">
      <c r="A22" s="35" t="s">
        <v>20</v>
      </c>
      <c r="B22" s="16" t="s">
        <v>279</v>
      </c>
      <c r="C22" s="4" t="s">
        <v>295</v>
      </c>
      <c r="D22" s="37">
        <v>680000</v>
      </c>
      <c r="E22" s="38">
        <v>68000</v>
      </c>
      <c r="F22" s="38">
        <v>81600</v>
      </c>
      <c r="G22" s="37">
        <v>829600</v>
      </c>
      <c r="H22" s="37">
        <v>663680</v>
      </c>
      <c r="I22" s="38">
        <v>165920</v>
      </c>
      <c r="J22" s="41">
        <v>15000</v>
      </c>
      <c r="K22" s="37">
        <v>150920</v>
      </c>
      <c r="L22" s="37">
        <v>12576.67</v>
      </c>
    </row>
    <row r="23" spans="1:12" x14ac:dyDescent="0.25">
      <c r="A23" s="36" t="s">
        <v>21</v>
      </c>
      <c r="B23" s="16" t="s">
        <v>279</v>
      </c>
      <c r="C23" s="5" t="s">
        <v>295</v>
      </c>
      <c r="D23" s="40">
        <v>680000</v>
      </c>
      <c r="E23" s="41">
        <v>68000</v>
      </c>
      <c r="F23" s="41">
        <v>81600</v>
      </c>
      <c r="G23" s="40">
        <v>829600</v>
      </c>
      <c r="H23" s="40">
        <v>663680</v>
      </c>
      <c r="I23" s="41">
        <v>165920</v>
      </c>
      <c r="J23" s="41">
        <v>15000</v>
      </c>
      <c r="K23" s="37">
        <v>150920</v>
      </c>
      <c r="L23" s="37">
        <v>12576.67</v>
      </c>
    </row>
    <row r="24" spans="1:12" x14ac:dyDescent="0.25">
      <c r="A24" s="35" t="s">
        <v>22</v>
      </c>
      <c r="B24" s="16" t="s">
        <v>279</v>
      </c>
      <c r="C24" s="4" t="s">
        <v>295</v>
      </c>
      <c r="D24" s="37">
        <v>680000</v>
      </c>
      <c r="E24" s="38">
        <v>68000</v>
      </c>
      <c r="F24" s="38">
        <v>81600</v>
      </c>
      <c r="G24" s="37">
        <v>829600</v>
      </c>
      <c r="H24" s="37">
        <v>663680</v>
      </c>
      <c r="I24" s="38">
        <v>165920</v>
      </c>
      <c r="J24" s="41">
        <v>15000</v>
      </c>
      <c r="K24" s="37">
        <v>150920</v>
      </c>
      <c r="L24" s="37">
        <v>12576.67</v>
      </c>
    </row>
    <row r="25" spans="1:12" x14ac:dyDescent="0.25">
      <c r="A25" s="36" t="s">
        <v>23</v>
      </c>
      <c r="B25" s="16" t="s">
        <v>279</v>
      </c>
      <c r="C25" s="5" t="s">
        <v>295</v>
      </c>
      <c r="D25" s="40">
        <v>680000</v>
      </c>
      <c r="E25" s="41">
        <v>68000</v>
      </c>
      <c r="F25" s="41">
        <v>81600</v>
      </c>
      <c r="G25" s="40">
        <v>829600</v>
      </c>
      <c r="H25" s="40">
        <v>663680</v>
      </c>
      <c r="I25" s="41">
        <v>165920</v>
      </c>
      <c r="J25" s="41">
        <v>15000</v>
      </c>
      <c r="K25" s="37">
        <v>150920</v>
      </c>
      <c r="L25" s="37">
        <v>12576.67</v>
      </c>
    </row>
    <row r="26" spans="1:12" x14ac:dyDescent="0.25">
      <c r="A26" s="35" t="s">
        <v>24</v>
      </c>
      <c r="B26" s="16" t="s">
        <v>279</v>
      </c>
      <c r="C26" s="4" t="s">
        <v>295</v>
      </c>
      <c r="D26" s="37">
        <v>680000</v>
      </c>
      <c r="E26" s="38">
        <v>68000</v>
      </c>
      <c r="F26" s="38">
        <v>81600</v>
      </c>
      <c r="G26" s="37">
        <v>829600</v>
      </c>
      <c r="H26" s="37">
        <v>663680</v>
      </c>
      <c r="I26" s="38">
        <v>165920</v>
      </c>
      <c r="J26" s="41">
        <v>15000</v>
      </c>
      <c r="K26" s="37">
        <v>150920</v>
      </c>
      <c r="L26" s="37">
        <v>12576.67</v>
      </c>
    </row>
    <row r="27" spans="1:12" x14ac:dyDescent="0.25">
      <c r="A27" s="36" t="s">
        <v>25</v>
      </c>
      <c r="B27" s="16" t="s">
        <v>277</v>
      </c>
      <c r="C27" s="5" t="s">
        <v>295</v>
      </c>
      <c r="D27" s="40">
        <v>679968</v>
      </c>
      <c r="E27" s="41">
        <v>67996.800000000003</v>
      </c>
      <c r="F27" s="41">
        <v>81596.160000000003</v>
      </c>
      <c r="G27" s="40">
        <v>829560.96</v>
      </c>
      <c r="H27" s="40">
        <v>663648.77</v>
      </c>
      <c r="I27" s="41">
        <v>165912.19</v>
      </c>
      <c r="J27" s="41">
        <v>15000</v>
      </c>
      <c r="K27" s="40">
        <v>150912.19</v>
      </c>
      <c r="L27" s="40">
        <v>12576.02</v>
      </c>
    </row>
    <row r="28" spans="1:12" x14ac:dyDescent="0.25">
      <c r="A28" s="35" t="s">
        <v>26</v>
      </c>
      <c r="B28" s="16" t="s">
        <v>277</v>
      </c>
      <c r="C28" s="4" t="s">
        <v>295</v>
      </c>
      <c r="D28" s="37">
        <v>679968</v>
      </c>
      <c r="E28" s="38">
        <v>67996.800000000003</v>
      </c>
      <c r="F28" s="38">
        <v>81596.160000000003</v>
      </c>
      <c r="G28" s="37">
        <v>829560.96</v>
      </c>
      <c r="H28" s="37">
        <v>663648.77</v>
      </c>
      <c r="I28" s="38">
        <v>165912.19</v>
      </c>
      <c r="J28" s="41">
        <v>15000</v>
      </c>
      <c r="K28" s="40">
        <v>150912.19</v>
      </c>
      <c r="L28" s="40">
        <v>12576.02</v>
      </c>
    </row>
    <row r="29" spans="1:12" x14ac:dyDescent="0.25">
      <c r="A29" s="36" t="s">
        <v>27</v>
      </c>
      <c r="B29" s="16" t="s">
        <v>277</v>
      </c>
      <c r="C29" s="5" t="s">
        <v>295</v>
      </c>
      <c r="D29" s="40">
        <v>679968</v>
      </c>
      <c r="E29" s="41">
        <v>67996.800000000003</v>
      </c>
      <c r="F29" s="41">
        <v>81596.160000000003</v>
      </c>
      <c r="G29" s="40">
        <v>829560.96</v>
      </c>
      <c r="H29" s="40">
        <v>663648.77</v>
      </c>
      <c r="I29" s="41">
        <v>165912.19</v>
      </c>
      <c r="J29" s="41">
        <v>15000</v>
      </c>
      <c r="K29" s="40">
        <v>150912.19</v>
      </c>
      <c r="L29" s="40">
        <v>12576.02</v>
      </c>
    </row>
    <row r="30" spans="1:12" x14ac:dyDescent="0.25">
      <c r="A30" s="35" t="s">
        <v>28</v>
      </c>
      <c r="B30" s="16" t="s">
        <v>277</v>
      </c>
      <c r="C30" s="4" t="s">
        <v>295</v>
      </c>
      <c r="D30" s="37">
        <v>679968</v>
      </c>
      <c r="E30" s="38">
        <v>67996.800000000003</v>
      </c>
      <c r="F30" s="38">
        <v>81596.160000000003</v>
      </c>
      <c r="G30" s="37">
        <v>829560.96</v>
      </c>
      <c r="H30" s="37">
        <v>663648.77</v>
      </c>
      <c r="I30" s="38">
        <v>165912.19</v>
      </c>
      <c r="J30" s="41">
        <v>15000</v>
      </c>
      <c r="K30" s="40">
        <v>150912.19</v>
      </c>
      <c r="L30" s="40">
        <v>12576.02</v>
      </c>
    </row>
    <row r="31" spans="1:12" x14ac:dyDescent="0.25">
      <c r="A31" s="36" t="s">
        <v>29</v>
      </c>
      <c r="B31" s="16" t="s">
        <v>277</v>
      </c>
      <c r="C31" s="5" t="s">
        <v>295</v>
      </c>
      <c r="D31" s="40">
        <v>679968</v>
      </c>
      <c r="E31" s="41">
        <v>67996.800000000003</v>
      </c>
      <c r="F31" s="41">
        <v>81596.160000000003</v>
      </c>
      <c r="G31" s="40">
        <v>829560.96</v>
      </c>
      <c r="H31" s="40">
        <v>663648.77</v>
      </c>
      <c r="I31" s="41">
        <v>165912.19</v>
      </c>
      <c r="J31" s="41">
        <v>15000</v>
      </c>
      <c r="K31" s="40">
        <v>150912.19</v>
      </c>
      <c r="L31" s="40">
        <v>12576.02</v>
      </c>
    </row>
    <row r="32" spans="1:12" x14ac:dyDescent="0.25">
      <c r="A32" s="35" t="s">
        <v>30</v>
      </c>
      <c r="B32" s="16" t="s">
        <v>277</v>
      </c>
      <c r="C32" s="4" t="s">
        <v>295</v>
      </c>
      <c r="D32" s="37">
        <v>679968</v>
      </c>
      <c r="E32" s="38">
        <v>67996.800000000003</v>
      </c>
      <c r="F32" s="38">
        <v>81596.160000000003</v>
      </c>
      <c r="G32" s="37">
        <v>829560.96</v>
      </c>
      <c r="H32" s="37">
        <v>663648.77</v>
      </c>
      <c r="I32" s="38">
        <v>165912.19</v>
      </c>
      <c r="J32" s="41">
        <v>15000</v>
      </c>
      <c r="K32" s="40">
        <v>150912.19</v>
      </c>
      <c r="L32" s="40">
        <v>12576.02</v>
      </c>
    </row>
    <row r="33" spans="1:12" x14ac:dyDescent="0.25">
      <c r="A33" s="36" t="s">
        <v>31</v>
      </c>
      <c r="B33" s="16" t="s">
        <v>277</v>
      </c>
      <c r="C33" s="5" t="s">
        <v>295</v>
      </c>
      <c r="D33" s="40">
        <v>679968</v>
      </c>
      <c r="E33" s="41">
        <v>67996.800000000003</v>
      </c>
      <c r="F33" s="41">
        <v>81596.160000000003</v>
      </c>
      <c r="G33" s="40">
        <v>829560.96</v>
      </c>
      <c r="H33" s="40">
        <v>663648.77</v>
      </c>
      <c r="I33" s="41">
        <v>165912.19</v>
      </c>
      <c r="J33" s="41">
        <v>15000</v>
      </c>
      <c r="K33" s="40">
        <v>150912.19</v>
      </c>
      <c r="L33" s="40">
        <v>12576.02</v>
      </c>
    </row>
    <row r="34" spans="1:12" x14ac:dyDescent="0.25">
      <c r="A34" s="35" t="s">
        <v>32</v>
      </c>
      <c r="B34" s="16" t="s">
        <v>277</v>
      </c>
      <c r="C34" s="4" t="s">
        <v>295</v>
      </c>
      <c r="D34" s="37">
        <v>679968</v>
      </c>
      <c r="E34" s="38">
        <v>67996.800000000003</v>
      </c>
      <c r="F34" s="38">
        <v>81596.160000000003</v>
      </c>
      <c r="G34" s="37">
        <v>829560.96</v>
      </c>
      <c r="H34" s="37">
        <v>663648.77</v>
      </c>
      <c r="I34" s="38">
        <v>165912.19</v>
      </c>
      <c r="J34" s="41">
        <v>15000</v>
      </c>
      <c r="K34" s="40">
        <v>150912.19</v>
      </c>
      <c r="L34" s="40">
        <v>12576.02</v>
      </c>
    </row>
    <row r="35" spans="1:12" x14ac:dyDescent="0.25">
      <c r="A35" s="36" t="s">
        <v>33</v>
      </c>
      <c r="B35" s="16" t="s">
        <v>277</v>
      </c>
      <c r="C35" s="5" t="s">
        <v>295</v>
      </c>
      <c r="D35" s="40">
        <v>679968</v>
      </c>
      <c r="E35" s="41">
        <v>67996.800000000003</v>
      </c>
      <c r="F35" s="41">
        <v>81596.160000000003</v>
      </c>
      <c r="G35" s="40">
        <v>829560.96</v>
      </c>
      <c r="H35" s="40">
        <v>663648.77</v>
      </c>
      <c r="I35" s="41">
        <v>165912.19</v>
      </c>
      <c r="J35" s="41">
        <v>15000</v>
      </c>
      <c r="K35" s="40">
        <v>150912.19</v>
      </c>
      <c r="L35" s="40">
        <v>12576.02</v>
      </c>
    </row>
    <row r="36" spans="1:12" x14ac:dyDescent="0.25">
      <c r="A36" s="35" t="s">
        <v>34</v>
      </c>
      <c r="B36" s="16" t="s">
        <v>277</v>
      </c>
      <c r="C36" s="4" t="s">
        <v>295</v>
      </c>
      <c r="D36" s="37">
        <v>679968</v>
      </c>
      <c r="E36" s="38">
        <v>67996.800000000003</v>
      </c>
      <c r="F36" s="38">
        <v>81596.160000000003</v>
      </c>
      <c r="G36" s="37">
        <v>829560.96</v>
      </c>
      <c r="H36" s="37">
        <v>663648.77</v>
      </c>
      <c r="I36" s="38">
        <v>165912.19</v>
      </c>
      <c r="J36" s="41">
        <v>15000</v>
      </c>
      <c r="K36" s="40">
        <v>150912.19</v>
      </c>
      <c r="L36" s="40">
        <v>12576.02</v>
      </c>
    </row>
    <row r="37" spans="1:12" x14ac:dyDescent="0.25">
      <c r="A37" s="36" t="s">
        <v>35</v>
      </c>
      <c r="B37" s="16" t="s">
        <v>277</v>
      </c>
      <c r="C37" s="5" t="s">
        <v>295</v>
      </c>
      <c r="D37" s="40">
        <v>679968</v>
      </c>
      <c r="E37" s="41">
        <v>67996.800000000003</v>
      </c>
      <c r="F37" s="41">
        <v>81596.160000000003</v>
      </c>
      <c r="G37" s="40">
        <v>829560.96</v>
      </c>
      <c r="H37" s="40">
        <v>663648.77</v>
      </c>
      <c r="I37" s="41">
        <v>165912.19</v>
      </c>
      <c r="J37" s="41">
        <v>15000</v>
      </c>
      <c r="K37" s="40">
        <v>150912.19</v>
      </c>
      <c r="L37" s="40">
        <v>12576.02</v>
      </c>
    </row>
    <row r="38" spans="1:12" x14ac:dyDescent="0.25">
      <c r="A38" s="35" t="s">
        <v>36</v>
      </c>
      <c r="B38" s="16" t="s">
        <v>277</v>
      </c>
      <c r="C38" s="4" t="s">
        <v>295</v>
      </c>
      <c r="D38" s="37">
        <v>679968</v>
      </c>
      <c r="E38" s="38">
        <v>67996.800000000003</v>
      </c>
      <c r="F38" s="38">
        <v>81596.160000000003</v>
      </c>
      <c r="G38" s="37">
        <v>829560.96</v>
      </c>
      <c r="H38" s="37">
        <v>663648.77</v>
      </c>
      <c r="I38" s="38">
        <v>165912.19</v>
      </c>
      <c r="J38" s="41">
        <v>15000</v>
      </c>
      <c r="K38" s="40">
        <v>150912.19</v>
      </c>
      <c r="L38" s="40">
        <v>12576.02</v>
      </c>
    </row>
    <row r="39" spans="1:12" x14ac:dyDescent="0.25">
      <c r="A39" s="36" t="s">
        <v>37</v>
      </c>
      <c r="B39" s="16" t="s">
        <v>277</v>
      </c>
      <c r="C39" s="5" t="s">
        <v>295</v>
      </c>
      <c r="D39" s="40">
        <v>679968</v>
      </c>
      <c r="E39" s="41">
        <v>67996.800000000003</v>
      </c>
      <c r="F39" s="41">
        <v>81596.160000000003</v>
      </c>
      <c r="G39" s="40">
        <v>829560.96</v>
      </c>
      <c r="H39" s="40">
        <v>663648.77</v>
      </c>
      <c r="I39" s="41">
        <v>165912.19</v>
      </c>
      <c r="J39" s="41">
        <v>15000</v>
      </c>
      <c r="K39" s="40">
        <v>150912.19</v>
      </c>
      <c r="L39" s="40">
        <v>12576.02</v>
      </c>
    </row>
    <row r="40" spans="1:12" x14ac:dyDescent="0.25">
      <c r="A40" s="35" t="s">
        <v>38</v>
      </c>
      <c r="B40" s="16" t="s">
        <v>280</v>
      </c>
      <c r="C40" s="4" t="s">
        <v>295</v>
      </c>
      <c r="D40" s="37">
        <v>708000</v>
      </c>
      <c r="E40" s="38">
        <v>70800</v>
      </c>
      <c r="F40" s="38">
        <v>84960</v>
      </c>
      <c r="G40" s="37">
        <v>863760</v>
      </c>
      <c r="H40" s="37">
        <v>691008</v>
      </c>
      <c r="I40" s="38">
        <v>172752</v>
      </c>
      <c r="J40" s="41">
        <v>15000</v>
      </c>
      <c r="K40" s="40">
        <v>157752</v>
      </c>
      <c r="L40" s="37">
        <v>13146</v>
      </c>
    </row>
    <row r="41" spans="1:12" x14ac:dyDescent="0.25">
      <c r="A41" s="36" t="s">
        <v>39</v>
      </c>
      <c r="B41" s="16" t="s">
        <v>277</v>
      </c>
      <c r="C41" s="5" t="s">
        <v>295</v>
      </c>
      <c r="D41" s="40">
        <v>679968</v>
      </c>
      <c r="E41" s="41">
        <v>67996.800000000003</v>
      </c>
      <c r="F41" s="41">
        <v>81596.160000000003</v>
      </c>
      <c r="G41" s="40">
        <v>829560.96</v>
      </c>
      <c r="H41" s="40">
        <v>663648.77</v>
      </c>
      <c r="I41" s="41">
        <v>165912.19</v>
      </c>
      <c r="J41" s="41">
        <v>15000</v>
      </c>
      <c r="K41" s="40">
        <v>150912.19</v>
      </c>
      <c r="L41" s="40">
        <v>12576.02</v>
      </c>
    </row>
    <row r="42" spans="1:12" x14ac:dyDescent="0.25">
      <c r="A42" s="35" t="s">
        <v>40</v>
      </c>
      <c r="B42" s="16" t="s">
        <v>277</v>
      </c>
      <c r="C42" s="4" t="s">
        <v>295</v>
      </c>
      <c r="D42" s="37">
        <v>679968</v>
      </c>
      <c r="E42" s="38">
        <v>67996.800000000003</v>
      </c>
      <c r="F42" s="38">
        <v>81596.160000000003</v>
      </c>
      <c r="G42" s="37">
        <v>829560.96</v>
      </c>
      <c r="H42" s="37">
        <v>663648.77</v>
      </c>
      <c r="I42" s="38">
        <v>165912.19</v>
      </c>
      <c r="J42" s="41">
        <v>15000</v>
      </c>
      <c r="K42" s="40">
        <v>150912.19</v>
      </c>
      <c r="L42" s="40">
        <v>12576.02</v>
      </c>
    </row>
    <row r="43" spans="1:12" x14ac:dyDescent="0.25">
      <c r="A43" s="36" t="s">
        <v>41</v>
      </c>
      <c r="B43" s="16" t="s">
        <v>277</v>
      </c>
      <c r="C43" s="5" t="s">
        <v>295</v>
      </c>
      <c r="D43" s="40">
        <v>679968</v>
      </c>
      <c r="E43" s="41">
        <v>67996.800000000003</v>
      </c>
      <c r="F43" s="41">
        <v>81596.160000000003</v>
      </c>
      <c r="G43" s="40">
        <v>829560.96</v>
      </c>
      <c r="H43" s="40">
        <v>663648.77</v>
      </c>
      <c r="I43" s="41">
        <v>165912.19</v>
      </c>
      <c r="J43" s="41">
        <v>15000</v>
      </c>
      <c r="K43" s="40">
        <v>150912.19</v>
      </c>
      <c r="L43" s="40">
        <v>12576.02</v>
      </c>
    </row>
    <row r="44" spans="1:12" x14ac:dyDescent="0.25">
      <c r="A44" s="35" t="s">
        <v>42</v>
      </c>
      <c r="B44" s="16" t="s">
        <v>277</v>
      </c>
      <c r="C44" s="4" t="s">
        <v>295</v>
      </c>
      <c r="D44" s="37">
        <v>679968</v>
      </c>
      <c r="E44" s="38">
        <v>67996.800000000003</v>
      </c>
      <c r="F44" s="38">
        <v>81596.160000000003</v>
      </c>
      <c r="G44" s="37">
        <v>829560.96</v>
      </c>
      <c r="H44" s="37">
        <v>663648.77</v>
      </c>
      <c r="I44" s="38">
        <v>165912.19</v>
      </c>
      <c r="J44" s="41">
        <v>15000</v>
      </c>
      <c r="K44" s="40">
        <v>150912.19</v>
      </c>
      <c r="L44" s="40">
        <v>12576.02</v>
      </c>
    </row>
    <row r="45" spans="1:12" x14ac:dyDescent="0.25">
      <c r="A45" s="36" t="s">
        <v>43</v>
      </c>
      <c r="B45" s="43" t="s">
        <v>277</v>
      </c>
      <c r="C45" s="44" t="s">
        <v>295</v>
      </c>
      <c r="D45" s="45">
        <v>679968</v>
      </c>
      <c r="E45" s="46">
        <v>67996.800000000003</v>
      </c>
      <c r="F45" s="46">
        <v>81596.160000000003</v>
      </c>
      <c r="G45" s="45">
        <v>829560.96</v>
      </c>
      <c r="H45" s="45">
        <v>663648.77</v>
      </c>
      <c r="I45" s="46">
        <v>165912.19</v>
      </c>
      <c r="J45" s="41">
        <v>15000</v>
      </c>
      <c r="K45" s="40">
        <v>150912.19</v>
      </c>
      <c r="L45" s="40">
        <v>12576.02</v>
      </c>
    </row>
    <row r="46" spans="1:12" x14ac:dyDescent="0.25">
      <c r="A46" s="35" t="s">
        <v>44</v>
      </c>
      <c r="B46" s="16" t="s">
        <v>281</v>
      </c>
      <c r="C46" s="4" t="s">
        <v>296</v>
      </c>
      <c r="D46" s="24">
        <v>0</v>
      </c>
      <c r="E46" s="51">
        <v>0</v>
      </c>
      <c r="F46" s="51">
        <v>0</v>
      </c>
      <c r="G46" s="24">
        <v>0</v>
      </c>
      <c r="H46" s="24">
        <v>0</v>
      </c>
      <c r="I46" s="51">
        <v>0</v>
      </c>
      <c r="J46" s="51">
        <v>0</v>
      </c>
      <c r="K46" s="24">
        <v>0</v>
      </c>
      <c r="L46" s="24">
        <v>0</v>
      </c>
    </row>
    <row r="47" spans="1:12" x14ac:dyDescent="0.25">
      <c r="A47" s="36" t="s">
        <v>45</v>
      </c>
      <c r="B47" s="16" t="s">
        <v>281</v>
      </c>
      <c r="C47" s="5" t="s">
        <v>296</v>
      </c>
      <c r="D47" s="24">
        <v>0</v>
      </c>
      <c r="E47" s="51">
        <v>0</v>
      </c>
      <c r="F47" s="51">
        <v>0</v>
      </c>
      <c r="G47" s="24">
        <v>0</v>
      </c>
      <c r="H47" s="24">
        <v>0</v>
      </c>
      <c r="I47" s="51">
        <v>0</v>
      </c>
      <c r="J47" s="51">
        <v>0</v>
      </c>
      <c r="K47" s="24">
        <v>0</v>
      </c>
      <c r="L47" s="24">
        <v>0</v>
      </c>
    </row>
    <row r="48" spans="1:12" x14ac:dyDescent="0.25">
      <c r="A48" s="35" t="s">
        <v>46</v>
      </c>
      <c r="B48" s="16" t="s">
        <v>281</v>
      </c>
      <c r="C48" s="4" t="s">
        <v>296</v>
      </c>
      <c r="D48" s="24">
        <v>0</v>
      </c>
      <c r="E48" s="51">
        <v>0</v>
      </c>
      <c r="F48" s="51">
        <v>0</v>
      </c>
      <c r="G48" s="24">
        <v>0</v>
      </c>
      <c r="H48" s="24">
        <v>0</v>
      </c>
      <c r="I48" s="51">
        <v>0</v>
      </c>
      <c r="J48" s="51">
        <v>0</v>
      </c>
      <c r="K48" s="24">
        <v>0</v>
      </c>
      <c r="L48" s="24">
        <v>0</v>
      </c>
    </row>
    <row r="49" spans="1:12" x14ac:dyDescent="0.25">
      <c r="A49" s="36" t="s">
        <v>47</v>
      </c>
      <c r="B49" s="16" t="s">
        <v>281</v>
      </c>
      <c r="C49" s="5" t="s">
        <v>296</v>
      </c>
      <c r="D49" s="24">
        <v>0</v>
      </c>
      <c r="E49" s="51">
        <v>0</v>
      </c>
      <c r="F49" s="51">
        <v>0</v>
      </c>
      <c r="G49" s="24">
        <v>0</v>
      </c>
      <c r="H49" s="24">
        <v>0</v>
      </c>
      <c r="I49" s="51">
        <v>0</v>
      </c>
      <c r="J49" s="51">
        <v>0</v>
      </c>
      <c r="K49" s="24">
        <v>0</v>
      </c>
      <c r="L49" s="24">
        <v>0</v>
      </c>
    </row>
    <row r="50" spans="1:12" x14ac:dyDescent="0.25">
      <c r="A50" s="35" t="s">
        <v>48</v>
      </c>
      <c r="B50" s="16" t="s">
        <v>281</v>
      </c>
      <c r="C50" s="4" t="s">
        <v>296</v>
      </c>
      <c r="D50" s="24">
        <v>0</v>
      </c>
      <c r="E50" s="51">
        <v>0</v>
      </c>
      <c r="F50" s="51">
        <v>0</v>
      </c>
      <c r="G50" s="24">
        <v>0</v>
      </c>
      <c r="H50" s="24">
        <v>0</v>
      </c>
      <c r="I50" s="51">
        <v>0</v>
      </c>
      <c r="J50" s="51">
        <v>0</v>
      </c>
      <c r="K50" s="24">
        <v>0</v>
      </c>
      <c r="L50" s="24">
        <v>0</v>
      </c>
    </row>
    <row r="51" spans="1:12" x14ac:dyDescent="0.25">
      <c r="A51" s="36" t="s">
        <v>49</v>
      </c>
      <c r="B51" s="16" t="s">
        <v>281</v>
      </c>
      <c r="C51" s="5" t="s">
        <v>296</v>
      </c>
      <c r="D51" s="24">
        <v>0</v>
      </c>
      <c r="E51" s="51">
        <v>0</v>
      </c>
      <c r="F51" s="51">
        <v>0</v>
      </c>
      <c r="G51" s="24">
        <v>0</v>
      </c>
      <c r="H51" s="24">
        <v>0</v>
      </c>
      <c r="I51" s="51">
        <v>0</v>
      </c>
      <c r="J51" s="51">
        <v>0</v>
      </c>
      <c r="K51" s="24">
        <v>0</v>
      </c>
      <c r="L51" s="24">
        <v>0</v>
      </c>
    </row>
    <row r="52" spans="1:12" x14ac:dyDescent="0.25">
      <c r="A52" s="35" t="s">
        <v>50</v>
      </c>
      <c r="B52" s="16" t="s">
        <v>281</v>
      </c>
      <c r="C52" s="4" t="s">
        <v>296</v>
      </c>
      <c r="D52" s="24">
        <v>0</v>
      </c>
      <c r="E52" s="51">
        <v>0</v>
      </c>
      <c r="F52" s="51">
        <v>0</v>
      </c>
      <c r="G52" s="24">
        <v>0</v>
      </c>
      <c r="H52" s="24">
        <v>0</v>
      </c>
      <c r="I52" s="51">
        <v>0</v>
      </c>
      <c r="J52" s="51">
        <v>0</v>
      </c>
      <c r="K52" s="24">
        <v>0</v>
      </c>
      <c r="L52" s="24">
        <v>0</v>
      </c>
    </row>
    <row r="53" spans="1:12" x14ac:dyDescent="0.25">
      <c r="A53" s="36" t="s">
        <v>51</v>
      </c>
      <c r="B53" s="16" t="s">
        <v>281</v>
      </c>
      <c r="C53" s="5" t="s">
        <v>296</v>
      </c>
      <c r="D53" s="24">
        <v>0</v>
      </c>
      <c r="E53" s="51">
        <v>0</v>
      </c>
      <c r="F53" s="51">
        <v>0</v>
      </c>
      <c r="G53" s="24">
        <v>0</v>
      </c>
      <c r="H53" s="24">
        <v>0</v>
      </c>
      <c r="I53" s="51">
        <v>0</v>
      </c>
      <c r="J53" s="51">
        <v>0</v>
      </c>
      <c r="K53" s="24">
        <v>0</v>
      </c>
      <c r="L53" s="24">
        <v>0</v>
      </c>
    </row>
    <row r="54" spans="1:12" x14ac:dyDescent="0.25">
      <c r="A54" s="35" t="s">
        <v>52</v>
      </c>
      <c r="B54" s="16" t="s">
        <v>281</v>
      </c>
      <c r="C54" s="4" t="s">
        <v>296</v>
      </c>
      <c r="D54" s="24">
        <v>0</v>
      </c>
      <c r="E54" s="51">
        <v>0</v>
      </c>
      <c r="F54" s="51">
        <v>0</v>
      </c>
      <c r="G54" s="24">
        <v>0</v>
      </c>
      <c r="H54" s="24">
        <v>0</v>
      </c>
      <c r="I54" s="51">
        <v>0</v>
      </c>
      <c r="J54" s="51">
        <v>0</v>
      </c>
      <c r="K54" s="24">
        <v>0</v>
      </c>
      <c r="L54" s="24">
        <v>0</v>
      </c>
    </row>
    <row r="55" spans="1:12" x14ac:dyDescent="0.25">
      <c r="A55" s="36" t="s">
        <v>53</v>
      </c>
      <c r="B55" s="16" t="s">
        <v>281</v>
      </c>
      <c r="C55" s="5" t="s">
        <v>296</v>
      </c>
      <c r="D55" s="24">
        <v>0</v>
      </c>
      <c r="E55" s="51">
        <v>0</v>
      </c>
      <c r="F55" s="51">
        <v>0</v>
      </c>
      <c r="G55" s="24">
        <v>0</v>
      </c>
      <c r="H55" s="24">
        <v>0</v>
      </c>
      <c r="I55" s="51">
        <v>0</v>
      </c>
      <c r="J55" s="51">
        <v>0</v>
      </c>
      <c r="K55" s="24">
        <v>0</v>
      </c>
      <c r="L55" s="24">
        <v>0</v>
      </c>
    </row>
    <row r="56" spans="1:12" x14ac:dyDescent="0.25">
      <c r="A56" s="35" t="s">
        <v>54</v>
      </c>
      <c r="B56" s="16" t="s">
        <v>281</v>
      </c>
      <c r="C56" s="4" t="s">
        <v>296</v>
      </c>
      <c r="D56" s="24">
        <v>0</v>
      </c>
      <c r="E56" s="51">
        <v>0</v>
      </c>
      <c r="F56" s="51">
        <v>0</v>
      </c>
      <c r="G56" s="24">
        <v>0</v>
      </c>
      <c r="H56" s="24">
        <v>0</v>
      </c>
      <c r="I56" s="51">
        <v>0</v>
      </c>
      <c r="J56" s="51">
        <v>0</v>
      </c>
      <c r="K56" s="24">
        <v>0</v>
      </c>
      <c r="L56" s="24">
        <v>0</v>
      </c>
    </row>
    <row r="57" spans="1:12" x14ac:dyDescent="0.25">
      <c r="A57" s="36" t="s">
        <v>55</v>
      </c>
      <c r="B57" s="16" t="s">
        <v>281</v>
      </c>
      <c r="C57" s="5" t="s">
        <v>296</v>
      </c>
      <c r="D57" s="24">
        <v>0</v>
      </c>
      <c r="E57" s="51">
        <v>0</v>
      </c>
      <c r="F57" s="51">
        <v>0</v>
      </c>
      <c r="G57" s="24">
        <v>0</v>
      </c>
      <c r="H57" s="24">
        <v>0</v>
      </c>
      <c r="I57" s="51">
        <v>0</v>
      </c>
      <c r="J57" s="51">
        <v>0</v>
      </c>
      <c r="K57" s="24">
        <v>0</v>
      </c>
      <c r="L57" s="24">
        <v>0</v>
      </c>
    </row>
    <row r="58" spans="1:12" x14ac:dyDescent="0.25">
      <c r="A58" s="35" t="s">
        <v>56</v>
      </c>
      <c r="B58" s="16" t="s">
        <v>281</v>
      </c>
      <c r="C58" s="4" t="s">
        <v>296</v>
      </c>
      <c r="D58" s="24">
        <v>0</v>
      </c>
      <c r="E58" s="51">
        <v>0</v>
      </c>
      <c r="F58" s="51">
        <v>0</v>
      </c>
      <c r="G58" s="24">
        <v>0</v>
      </c>
      <c r="H58" s="24">
        <v>0</v>
      </c>
      <c r="I58" s="51">
        <v>0</v>
      </c>
      <c r="J58" s="51">
        <v>0</v>
      </c>
      <c r="K58" s="24">
        <v>0</v>
      </c>
      <c r="L58" s="24">
        <v>0</v>
      </c>
    </row>
    <row r="59" spans="1:12" x14ac:dyDescent="0.25">
      <c r="A59" s="36" t="s">
        <v>57</v>
      </c>
      <c r="B59" s="16" t="s">
        <v>281</v>
      </c>
      <c r="C59" s="5" t="s">
        <v>296</v>
      </c>
      <c r="D59" s="24">
        <v>0</v>
      </c>
      <c r="E59" s="51">
        <v>0</v>
      </c>
      <c r="F59" s="51">
        <v>0</v>
      </c>
      <c r="G59" s="24">
        <v>0</v>
      </c>
      <c r="H59" s="24">
        <v>0</v>
      </c>
      <c r="I59" s="51">
        <v>0</v>
      </c>
      <c r="J59" s="51">
        <v>0</v>
      </c>
      <c r="K59" s="24">
        <v>0</v>
      </c>
      <c r="L59" s="24">
        <v>0</v>
      </c>
    </row>
    <row r="60" spans="1:12" x14ac:dyDescent="0.25">
      <c r="A60" s="35" t="s">
        <v>58</v>
      </c>
      <c r="B60" s="16" t="s">
        <v>281</v>
      </c>
      <c r="C60" s="4" t="s">
        <v>296</v>
      </c>
      <c r="D60" s="24">
        <v>0</v>
      </c>
      <c r="E60" s="51">
        <v>0</v>
      </c>
      <c r="F60" s="51">
        <v>0</v>
      </c>
      <c r="G60" s="24">
        <v>0</v>
      </c>
      <c r="H60" s="24">
        <v>0</v>
      </c>
      <c r="I60" s="51">
        <v>0</v>
      </c>
      <c r="J60" s="51">
        <v>0</v>
      </c>
      <c r="K60" s="24">
        <v>0</v>
      </c>
      <c r="L60" s="24">
        <v>0</v>
      </c>
    </row>
    <row r="61" spans="1:12" x14ac:dyDescent="0.25">
      <c r="A61" s="36" t="s">
        <v>59</v>
      </c>
      <c r="B61" s="16" t="s">
        <v>281</v>
      </c>
      <c r="C61" s="5" t="s">
        <v>296</v>
      </c>
      <c r="D61" s="24">
        <v>0</v>
      </c>
      <c r="E61" s="51">
        <v>0</v>
      </c>
      <c r="F61" s="51">
        <v>0</v>
      </c>
      <c r="G61" s="24">
        <v>0</v>
      </c>
      <c r="H61" s="24">
        <v>0</v>
      </c>
      <c r="I61" s="51">
        <v>0</v>
      </c>
      <c r="J61" s="51">
        <v>0</v>
      </c>
      <c r="K61" s="24">
        <v>0</v>
      </c>
      <c r="L61" s="24">
        <v>0</v>
      </c>
    </row>
    <row r="62" spans="1:12" x14ac:dyDescent="0.25">
      <c r="A62" s="35" t="s">
        <v>60</v>
      </c>
      <c r="B62" s="16" t="s">
        <v>281</v>
      </c>
      <c r="C62" s="4" t="s">
        <v>296</v>
      </c>
      <c r="D62" s="24">
        <v>0</v>
      </c>
      <c r="E62" s="51">
        <v>0</v>
      </c>
      <c r="F62" s="51">
        <v>0</v>
      </c>
      <c r="G62" s="24">
        <v>0</v>
      </c>
      <c r="H62" s="24">
        <v>0</v>
      </c>
      <c r="I62" s="51">
        <v>0</v>
      </c>
      <c r="J62" s="51">
        <v>0</v>
      </c>
      <c r="K62" s="24">
        <v>0</v>
      </c>
      <c r="L62" s="24">
        <v>0</v>
      </c>
    </row>
    <row r="63" spans="1:12" x14ac:dyDescent="0.25">
      <c r="A63" s="36" t="s">
        <v>61</v>
      </c>
      <c r="B63" s="16" t="s">
        <v>281</v>
      </c>
      <c r="C63" s="5" t="s">
        <v>296</v>
      </c>
      <c r="D63" s="24">
        <v>0</v>
      </c>
      <c r="E63" s="51">
        <v>0</v>
      </c>
      <c r="F63" s="51">
        <v>0</v>
      </c>
      <c r="G63" s="24">
        <v>0</v>
      </c>
      <c r="H63" s="24">
        <v>0</v>
      </c>
      <c r="I63" s="51">
        <v>0</v>
      </c>
      <c r="J63" s="51">
        <v>0</v>
      </c>
      <c r="K63" s="24">
        <v>0</v>
      </c>
      <c r="L63" s="24">
        <v>0</v>
      </c>
    </row>
    <row r="64" spans="1:12" x14ac:dyDescent="0.25">
      <c r="A64" s="35" t="s">
        <v>62</v>
      </c>
      <c r="B64" s="16" t="s">
        <v>281</v>
      </c>
      <c r="C64" s="4" t="s">
        <v>296</v>
      </c>
      <c r="D64" s="24">
        <v>0</v>
      </c>
      <c r="E64" s="51">
        <v>0</v>
      </c>
      <c r="F64" s="51">
        <v>0</v>
      </c>
      <c r="G64" s="24">
        <v>0</v>
      </c>
      <c r="H64" s="24">
        <v>0</v>
      </c>
      <c r="I64" s="51">
        <v>0</v>
      </c>
      <c r="J64" s="51">
        <v>0</v>
      </c>
      <c r="K64" s="24">
        <v>0</v>
      </c>
      <c r="L64" s="24">
        <v>0</v>
      </c>
    </row>
    <row r="65" spans="1:12" x14ac:dyDescent="0.25">
      <c r="A65" s="36" t="s">
        <v>63</v>
      </c>
      <c r="B65" s="16" t="s">
        <v>281</v>
      </c>
      <c r="C65" s="5" t="s">
        <v>296</v>
      </c>
      <c r="D65" s="24">
        <v>0</v>
      </c>
      <c r="E65" s="51">
        <v>0</v>
      </c>
      <c r="F65" s="51">
        <v>0</v>
      </c>
      <c r="G65" s="24">
        <v>0</v>
      </c>
      <c r="H65" s="24">
        <v>0</v>
      </c>
      <c r="I65" s="51">
        <v>0</v>
      </c>
      <c r="J65" s="51">
        <v>0</v>
      </c>
      <c r="K65" s="24">
        <v>0</v>
      </c>
      <c r="L65" s="24">
        <v>0</v>
      </c>
    </row>
    <row r="66" spans="1:12" x14ac:dyDescent="0.25">
      <c r="A66" s="35" t="s">
        <v>64</v>
      </c>
      <c r="B66" s="16" t="s">
        <v>281</v>
      </c>
      <c r="C66" s="4" t="s">
        <v>296</v>
      </c>
      <c r="D66" s="24">
        <v>0</v>
      </c>
      <c r="E66" s="51">
        <v>0</v>
      </c>
      <c r="F66" s="51">
        <v>0</v>
      </c>
      <c r="G66" s="24">
        <v>0</v>
      </c>
      <c r="H66" s="24">
        <v>0</v>
      </c>
      <c r="I66" s="51">
        <v>0</v>
      </c>
      <c r="J66" s="51">
        <v>0</v>
      </c>
      <c r="K66" s="24">
        <v>0</v>
      </c>
      <c r="L66" s="24">
        <v>0</v>
      </c>
    </row>
    <row r="67" spans="1:12" x14ac:dyDescent="0.25">
      <c r="A67" s="36" t="s">
        <v>65</v>
      </c>
      <c r="B67" s="16" t="s">
        <v>281</v>
      </c>
      <c r="C67" s="5" t="s">
        <v>296</v>
      </c>
      <c r="D67" s="24">
        <v>0</v>
      </c>
      <c r="E67" s="51">
        <v>0</v>
      </c>
      <c r="F67" s="51">
        <v>0</v>
      </c>
      <c r="G67" s="24">
        <v>0</v>
      </c>
      <c r="H67" s="24">
        <v>0</v>
      </c>
      <c r="I67" s="51">
        <v>0</v>
      </c>
      <c r="J67" s="51">
        <v>0</v>
      </c>
      <c r="K67" s="24">
        <v>0</v>
      </c>
      <c r="L67" s="24">
        <v>0</v>
      </c>
    </row>
    <row r="68" spans="1:12" x14ac:dyDescent="0.25">
      <c r="A68" s="35" t="s">
        <v>66</v>
      </c>
      <c r="B68" s="16" t="s">
        <v>281</v>
      </c>
      <c r="C68" s="4" t="s">
        <v>296</v>
      </c>
      <c r="D68" s="24">
        <v>0</v>
      </c>
      <c r="E68" s="51">
        <v>0</v>
      </c>
      <c r="F68" s="51">
        <v>0</v>
      </c>
      <c r="G68" s="24">
        <v>0</v>
      </c>
      <c r="H68" s="24">
        <v>0</v>
      </c>
      <c r="I68" s="51">
        <v>0</v>
      </c>
      <c r="J68" s="51">
        <v>0</v>
      </c>
      <c r="K68" s="24">
        <v>0</v>
      </c>
      <c r="L68" s="24">
        <v>0</v>
      </c>
    </row>
    <row r="69" spans="1:12" x14ac:dyDescent="0.25">
      <c r="A69" s="36" t="s">
        <v>67</v>
      </c>
      <c r="B69" s="16" t="s">
        <v>281</v>
      </c>
      <c r="C69" s="5" t="s">
        <v>296</v>
      </c>
      <c r="D69" s="24">
        <v>0</v>
      </c>
      <c r="E69" s="51">
        <v>0</v>
      </c>
      <c r="F69" s="51">
        <v>0</v>
      </c>
      <c r="G69" s="24">
        <v>0</v>
      </c>
      <c r="H69" s="24">
        <v>0</v>
      </c>
      <c r="I69" s="51">
        <v>0</v>
      </c>
      <c r="J69" s="51">
        <v>0</v>
      </c>
      <c r="K69" s="24">
        <v>0</v>
      </c>
      <c r="L69" s="24">
        <v>0</v>
      </c>
    </row>
    <row r="70" spans="1:12" x14ac:dyDescent="0.25">
      <c r="A70" s="35" t="s">
        <v>68</v>
      </c>
      <c r="B70" s="16" t="s">
        <v>282</v>
      </c>
      <c r="C70" s="4" t="s">
        <v>296</v>
      </c>
      <c r="D70" s="24">
        <v>0</v>
      </c>
      <c r="E70" s="51">
        <v>0</v>
      </c>
      <c r="F70" s="51">
        <v>0</v>
      </c>
      <c r="G70" s="24">
        <v>0</v>
      </c>
      <c r="H70" s="24">
        <v>0</v>
      </c>
      <c r="I70" s="51">
        <v>0</v>
      </c>
      <c r="J70" s="51">
        <v>0</v>
      </c>
      <c r="K70" s="24">
        <v>0</v>
      </c>
      <c r="L70" s="24">
        <v>0</v>
      </c>
    </row>
    <row r="71" spans="1:12" x14ac:dyDescent="0.25">
      <c r="A71" s="36" t="s">
        <v>69</v>
      </c>
      <c r="B71" s="16" t="s">
        <v>282</v>
      </c>
      <c r="C71" s="5" t="s">
        <v>296</v>
      </c>
      <c r="D71" s="24">
        <v>0</v>
      </c>
      <c r="E71" s="51">
        <v>0</v>
      </c>
      <c r="F71" s="51">
        <v>0</v>
      </c>
      <c r="G71" s="24">
        <v>0</v>
      </c>
      <c r="H71" s="24">
        <v>0</v>
      </c>
      <c r="I71" s="51">
        <v>0</v>
      </c>
      <c r="J71" s="51">
        <v>0</v>
      </c>
      <c r="K71" s="24">
        <v>0</v>
      </c>
      <c r="L71" s="24">
        <v>0</v>
      </c>
    </row>
    <row r="72" spans="1:12" x14ac:dyDescent="0.25">
      <c r="A72" s="35" t="s">
        <v>70</v>
      </c>
      <c r="B72" s="16" t="s">
        <v>282</v>
      </c>
      <c r="C72" s="4" t="s">
        <v>296</v>
      </c>
      <c r="D72" s="24">
        <v>0</v>
      </c>
      <c r="E72" s="51">
        <v>0</v>
      </c>
      <c r="F72" s="51">
        <v>0</v>
      </c>
      <c r="G72" s="24">
        <v>0</v>
      </c>
      <c r="H72" s="24">
        <v>0</v>
      </c>
      <c r="I72" s="51">
        <v>0</v>
      </c>
      <c r="J72" s="51">
        <v>0</v>
      </c>
      <c r="K72" s="24">
        <v>0</v>
      </c>
      <c r="L72" s="24">
        <v>0</v>
      </c>
    </row>
    <row r="73" spans="1:12" x14ac:dyDescent="0.25">
      <c r="A73" s="36" t="s">
        <v>71</v>
      </c>
      <c r="B73" s="16" t="s">
        <v>282</v>
      </c>
      <c r="C73" s="5" t="s">
        <v>296</v>
      </c>
      <c r="D73" s="24">
        <v>0</v>
      </c>
      <c r="E73" s="51">
        <v>0</v>
      </c>
      <c r="F73" s="51">
        <v>0</v>
      </c>
      <c r="G73" s="24">
        <v>0</v>
      </c>
      <c r="H73" s="24">
        <v>0</v>
      </c>
      <c r="I73" s="51">
        <v>0</v>
      </c>
      <c r="J73" s="51">
        <v>0</v>
      </c>
      <c r="K73" s="24">
        <v>0</v>
      </c>
      <c r="L73" s="24">
        <v>0</v>
      </c>
    </row>
    <row r="74" spans="1:12" x14ac:dyDescent="0.25">
      <c r="A74" s="35" t="s">
        <v>72</v>
      </c>
      <c r="B74" s="16" t="s">
        <v>282</v>
      </c>
      <c r="C74" s="4" t="s">
        <v>296</v>
      </c>
      <c r="D74" s="24">
        <v>0</v>
      </c>
      <c r="E74" s="51">
        <v>0</v>
      </c>
      <c r="F74" s="51">
        <v>0</v>
      </c>
      <c r="G74" s="24">
        <v>0</v>
      </c>
      <c r="H74" s="24">
        <v>0</v>
      </c>
      <c r="I74" s="51">
        <v>0</v>
      </c>
      <c r="J74" s="51">
        <v>0</v>
      </c>
      <c r="K74" s="24">
        <v>0</v>
      </c>
      <c r="L74" s="24">
        <v>0</v>
      </c>
    </row>
    <row r="75" spans="1:12" x14ac:dyDescent="0.25">
      <c r="A75" s="36" t="s">
        <v>73</v>
      </c>
      <c r="B75" s="16" t="s">
        <v>282</v>
      </c>
      <c r="C75" s="5" t="s">
        <v>296</v>
      </c>
      <c r="D75" s="24">
        <v>0</v>
      </c>
      <c r="E75" s="51">
        <v>0</v>
      </c>
      <c r="F75" s="51">
        <v>0</v>
      </c>
      <c r="G75" s="24">
        <v>0</v>
      </c>
      <c r="H75" s="24">
        <v>0</v>
      </c>
      <c r="I75" s="51">
        <v>0</v>
      </c>
      <c r="J75" s="51">
        <v>0</v>
      </c>
      <c r="K75" s="24">
        <v>0</v>
      </c>
      <c r="L75" s="24">
        <v>0</v>
      </c>
    </row>
    <row r="76" spans="1:12" x14ac:dyDescent="0.25">
      <c r="A76" s="35" t="s">
        <v>74</v>
      </c>
      <c r="B76" s="16" t="s">
        <v>282</v>
      </c>
      <c r="C76" s="4" t="s">
        <v>296</v>
      </c>
      <c r="D76" s="24">
        <v>0</v>
      </c>
      <c r="E76" s="51">
        <v>0</v>
      </c>
      <c r="F76" s="51">
        <v>0</v>
      </c>
      <c r="G76" s="24">
        <v>0</v>
      </c>
      <c r="H76" s="24">
        <v>0</v>
      </c>
      <c r="I76" s="51">
        <v>0</v>
      </c>
      <c r="J76" s="51">
        <v>0</v>
      </c>
      <c r="K76" s="24">
        <v>0</v>
      </c>
      <c r="L76" s="24">
        <v>0</v>
      </c>
    </row>
    <row r="77" spans="1:12" x14ac:dyDescent="0.25">
      <c r="A77" s="36" t="s">
        <v>75</v>
      </c>
      <c r="B77" s="16" t="s">
        <v>282</v>
      </c>
      <c r="C77" s="5" t="s">
        <v>296</v>
      </c>
      <c r="D77" s="24">
        <v>0</v>
      </c>
      <c r="E77" s="51">
        <v>0</v>
      </c>
      <c r="F77" s="51">
        <v>0</v>
      </c>
      <c r="G77" s="24">
        <v>0</v>
      </c>
      <c r="H77" s="24">
        <v>0</v>
      </c>
      <c r="I77" s="51">
        <v>0</v>
      </c>
      <c r="J77" s="51">
        <v>0</v>
      </c>
      <c r="K77" s="24">
        <v>0</v>
      </c>
      <c r="L77" s="24">
        <v>0</v>
      </c>
    </row>
    <row r="78" spans="1:12" x14ac:dyDescent="0.25">
      <c r="A78" s="35" t="s">
        <v>76</v>
      </c>
      <c r="B78" s="16" t="s">
        <v>282</v>
      </c>
      <c r="C78" s="4" t="s">
        <v>296</v>
      </c>
      <c r="D78" s="24">
        <v>0</v>
      </c>
      <c r="E78" s="51">
        <v>0</v>
      </c>
      <c r="F78" s="51">
        <v>0</v>
      </c>
      <c r="G78" s="24">
        <v>0</v>
      </c>
      <c r="H78" s="24">
        <v>0</v>
      </c>
      <c r="I78" s="51">
        <v>0</v>
      </c>
      <c r="J78" s="51">
        <v>0</v>
      </c>
      <c r="K78" s="24">
        <v>0</v>
      </c>
      <c r="L78" s="24">
        <v>0</v>
      </c>
    </row>
    <row r="79" spans="1:12" x14ac:dyDescent="0.25">
      <c r="A79" s="36" t="s">
        <v>77</v>
      </c>
      <c r="B79" s="16" t="s">
        <v>282</v>
      </c>
      <c r="C79" s="5" t="s">
        <v>296</v>
      </c>
      <c r="D79" s="24">
        <v>0</v>
      </c>
      <c r="E79" s="51">
        <v>0</v>
      </c>
      <c r="F79" s="51">
        <v>0</v>
      </c>
      <c r="G79" s="24">
        <v>0</v>
      </c>
      <c r="H79" s="24">
        <v>0</v>
      </c>
      <c r="I79" s="51">
        <v>0</v>
      </c>
      <c r="J79" s="51">
        <v>0</v>
      </c>
      <c r="K79" s="24">
        <v>0</v>
      </c>
      <c r="L79" s="24">
        <v>0</v>
      </c>
    </row>
    <row r="80" spans="1:12" x14ac:dyDescent="0.25">
      <c r="A80" s="35" t="s">
        <v>78</v>
      </c>
      <c r="B80" s="16" t="s">
        <v>282</v>
      </c>
      <c r="C80" s="4" t="s">
        <v>296</v>
      </c>
      <c r="D80" s="24">
        <v>0</v>
      </c>
      <c r="E80" s="51">
        <v>0</v>
      </c>
      <c r="F80" s="51">
        <v>0</v>
      </c>
      <c r="G80" s="24">
        <v>0</v>
      </c>
      <c r="H80" s="24">
        <v>0</v>
      </c>
      <c r="I80" s="51">
        <v>0</v>
      </c>
      <c r="J80" s="51">
        <v>0</v>
      </c>
      <c r="K80" s="24">
        <v>0</v>
      </c>
      <c r="L80" s="24">
        <v>0</v>
      </c>
    </row>
    <row r="81" spans="1:12" x14ac:dyDescent="0.25">
      <c r="A81" s="36" t="s">
        <v>79</v>
      </c>
      <c r="B81" s="16" t="s">
        <v>282</v>
      </c>
      <c r="C81" s="5" t="s">
        <v>296</v>
      </c>
      <c r="D81" s="24">
        <v>0</v>
      </c>
      <c r="E81" s="51">
        <v>0</v>
      </c>
      <c r="F81" s="51">
        <v>0</v>
      </c>
      <c r="G81" s="24">
        <v>0</v>
      </c>
      <c r="H81" s="24">
        <v>0</v>
      </c>
      <c r="I81" s="51">
        <v>0</v>
      </c>
      <c r="J81" s="51">
        <v>0</v>
      </c>
      <c r="K81" s="24">
        <v>0</v>
      </c>
      <c r="L81" s="24">
        <v>0</v>
      </c>
    </row>
    <row r="82" spans="1:12" x14ac:dyDescent="0.25">
      <c r="A82" s="35" t="s">
        <v>80</v>
      </c>
      <c r="B82" s="16" t="s">
        <v>282</v>
      </c>
      <c r="C82" s="4" t="s">
        <v>296</v>
      </c>
      <c r="D82" s="24">
        <v>0</v>
      </c>
      <c r="E82" s="51">
        <v>0</v>
      </c>
      <c r="F82" s="51">
        <v>0</v>
      </c>
      <c r="G82" s="24">
        <v>0</v>
      </c>
      <c r="H82" s="24">
        <v>0</v>
      </c>
      <c r="I82" s="51">
        <v>0</v>
      </c>
      <c r="J82" s="51">
        <v>0</v>
      </c>
      <c r="K82" s="24">
        <v>0</v>
      </c>
      <c r="L82" s="24">
        <v>0</v>
      </c>
    </row>
    <row r="83" spans="1:12" x14ac:dyDescent="0.25">
      <c r="A83" s="36" t="s">
        <v>81</v>
      </c>
      <c r="B83" s="16" t="s">
        <v>282</v>
      </c>
      <c r="C83" s="5" t="s">
        <v>296</v>
      </c>
      <c r="D83" s="24">
        <v>0</v>
      </c>
      <c r="E83" s="51">
        <v>0</v>
      </c>
      <c r="F83" s="51">
        <v>0</v>
      </c>
      <c r="G83" s="24">
        <v>0</v>
      </c>
      <c r="H83" s="24">
        <v>0</v>
      </c>
      <c r="I83" s="51">
        <v>0</v>
      </c>
      <c r="J83" s="51">
        <v>0</v>
      </c>
      <c r="K83" s="24">
        <v>0</v>
      </c>
      <c r="L83" s="24">
        <v>0</v>
      </c>
    </row>
    <row r="84" spans="1:12" x14ac:dyDescent="0.25">
      <c r="A84" s="35" t="s">
        <v>82</v>
      </c>
      <c r="B84" s="16" t="s">
        <v>282</v>
      </c>
      <c r="C84" s="4" t="s">
        <v>296</v>
      </c>
      <c r="D84" s="24">
        <v>0</v>
      </c>
      <c r="E84" s="51">
        <v>0</v>
      </c>
      <c r="F84" s="51">
        <v>0</v>
      </c>
      <c r="G84" s="24">
        <v>0</v>
      </c>
      <c r="H84" s="24">
        <v>0</v>
      </c>
      <c r="I84" s="51">
        <v>0</v>
      </c>
      <c r="J84" s="51">
        <v>0</v>
      </c>
      <c r="K84" s="24">
        <v>0</v>
      </c>
      <c r="L84" s="24">
        <v>0</v>
      </c>
    </row>
    <row r="85" spans="1:12" x14ac:dyDescent="0.25">
      <c r="A85" s="36" t="s">
        <v>83</v>
      </c>
      <c r="B85" s="16" t="s">
        <v>282</v>
      </c>
      <c r="C85" s="5" t="s">
        <v>296</v>
      </c>
      <c r="D85" s="24">
        <v>0</v>
      </c>
      <c r="E85" s="51">
        <v>0</v>
      </c>
      <c r="F85" s="51">
        <v>0</v>
      </c>
      <c r="G85" s="24">
        <v>0</v>
      </c>
      <c r="H85" s="24">
        <v>0</v>
      </c>
      <c r="I85" s="51">
        <v>0</v>
      </c>
      <c r="J85" s="51">
        <v>0</v>
      </c>
      <c r="K85" s="24">
        <v>0</v>
      </c>
      <c r="L85" s="24">
        <v>0</v>
      </c>
    </row>
    <row r="86" spans="1:12" x14ac:dyDescent="0.25">
      <c r="A86" s="35" t="s">
        <v>84</v>
      </c>
      <c r="B86" s="16" t="s">
        <v>282</v>
      </c>
      <c r="C86" s="4" t="s">
        <v>296</v>
      </c>
      <c r="D86" s="24">
        <v>0</v>
      </c>
      <c r="E86" s="51">
        <v>0</v>
      </c>
      <c r="F86" s="51">
        <v>0</v>
      </c>
      <c r="G86" s="24">
        <v>0</v>
      </c>
      <c r="H86" s="24">
        <v>0</v>
      </c>
      <c r="I86" s="51">
        <v>0</v>
      </c>
      <c r="J86" s="51">
        <v>0</v>
      </c>
      <c r="K86" s="24">
        <v>0</v>
      </c>
      <c r="L86" s="24">
        <v>0</v>
      </c>
    </row>
    <row r="87" spans="1:12" x14ac:dyDescent="0.25">
      <c r="A87" s="36" t="s">
        <v>85</v>
      </c>
      <c r="B87" s="16" t="s">
        <v>282</v>
      </c>
      <c r="C87" s="5" t="s">
        <v>296</v>
      </c>
      <c r="D87" s="24">
        <v>0</v>
      </c>
      <c r="E87" s="51">
        <v>0</v>
      </c>
      <c r="F87" s="51">
        <v>0</v>
      </c>
      <c r="G87" s="24">
        <v>0</v>
      </c>
      <c r="H87" s="24">
        <v>0</v>
      </c>
      <c r="I87" s="51">
        <v>0</v>
      </c>
      <c r="J87" s="51">
        <v>0</v>
      </c>
      <c r="K87" s="24">
        <v>0</v>
      </c>
      <c r="L87" s="24">
        <v>0</v>
      </c>
    </row>
    <row r="88" spans="1:12" x14ac:dyDescent="0.25">
      <c r="A88" s="35" t="s">
        <v>86</v>
      </c>
      <c r="B88" s="16" t="s">
        <v>283</v>
      </c>
      <c r="C88" s="4" t="s">
        <v>296</v>
      </c>
      <c r="D88" s="24">
        <v>0</v>
      </c>
      <c r="E88" s="51">
        <v>0</v>
      </c>
      <c r="F88" s="51">
        <v>0</v>
      </c>
      <c r="G88" s="24">
        <v>0</v>
      </c>
      <c r="H88" s="24">
        <v>0</v>
      </c>
      <c r="I88" s="51">
        <v>0</v>
      </c>
      <c r="J88" s="51">
        <v>0</v>
      </c>
      <c r="K88" s="24">
        <v>0</v>
      </c>
      <c r="L88" s="24">
        <v>0</v>
      </c>
    </row>
    <row r="89" spans="1:12" x14ac:dyDescent="0.25">
      <c r="A89" s="36" t="s">
        <v>87</v>
      </c>
      <c r="B89" s="16" t="s">
        <v>281</v>
      </c>
      <c r="C89" s="5" t="s">
        <v>296</v>
      </c>
      <c r="D89" s="24">
        <v>0</v>
      </c>
      <c r="E89" s="51">
        <v>0</v>
      </c>
      <c r="F89" s="51">
        <v>0</v>
      </c>
      <c r="G89" s="24">
        <v>0</v>
      </c>
      <c r="H89" s="24">
        <v>0</v>
      </c>
      <c r="I89" s="51">
        <v>0</v>
      </c>
      <c r="J89" s="51">
        <v>0</v>
      </c>
      <c r="K89" s="24">
        <v>0</v>
      </c>
      <c r="L89" s="24">
        <v>0</v>
      </c>
    </row>
    <row r="90" spans="1:12" x14ac:dyDescent="0.25">
      <c r="A90" s="35" t="s">
        <v>88</v>
      </c>
      <c r="B90" s="16" t="s">
        <v>284</v>
      </c>
      <c r="C90" s="4" t="s">
        <v>296</v>
      </c>
      <c r="D90" s="24">
        <v>0</v>
      </c>
      <c r="E90" s="51">
        <v>0</v>
      </c>
      <c r="F90" s="51">
        <v>0</v>
      </c>
      <c r="G90" s="24">
        <v>0</v>
      </c>
      <c r="H90" s="24">
        <v>0</v>
      </c>
      <c r="I90" s="51">
        <v>0</v>
      </c>
      <c r="J90" s="51">
        <v>0</v>
      </c>
      <c r="K90" s="24">
        <v>0</v>
      </c>
      <c r="L90" s="24">
        <v>0</v>
      </c>
    </row>
    <row r="91" spans="1:12" x14ac:dyDescent="0.25">
      <c r="A91" s="36" t="s">
        <v>89</v>
      </c>
      <c r="B91" s="16" t="s">
        <v>284</v>
      </c>
      <c r="C91" s="5" t="s">
        <v>296</v>
      </c>
      <c r="D91" s="24">
        <v>0</v>
      </c>
      <c r="E91" s="51">
        <v>0</v>
      </c>
      <c r="F91" s="51">
        <v>0</v>
      </c>
      <c r="G91" s="24">
        <v>0</v>
      </c>
      <c r="H91" s="24">
        <v>0</v>
      </c>
      <c r="I91" s="51">
        <v>0</v>
      </c>
      <c r="J91" s="51">
        <v>0</v>
      </c>
      <c r="K91" s="24">
        <v>0</v>
      </c>
      <c r="L91" s="24">
        <v>0</v>
      </c>
    </row>
    <row r="92" spans="1:12" x14ac:dyDescent="0.25">
      <c r="A92" s="35" t="s">
        <v>90</v>
      </c>
      <c r="B92" s="16" t="s">
        <v>284</v>
      </c>
      <c r="C92" s="4" t="s">
        <v>296</v>
      </c>
      <c r="D92" s="24">
        <v>0</v>
      </c>
      <c r="E92" s="51">
        <v>0</v>
      </c>
      <c r="F92" s="51">
        <v>0</v>
      </c>
      <c r="G92" s="24">
        <v>0</v>
      </c>
      <c r="H92" s="24">
        <v>0</v>
      </c>
      <c r="I92" s="51">
        <v>0</v>
      </c>
      <c r="J92" s="51">
        <v>0</v>
      </c>
      <c r="K92" s="24">
        <v>0</v>
      </c>
      <c r="L92" s="24">
        <v>0</v>
      </c>
    </row>
    <row r="93" spans="1:12" x14ac:dyDescent="0.25">
      <c r="A93" s="36" t="s">
        <v>91</v>
      </c>
      <c r="B93" s="16" t="s">
        <v>284</v>
      </c>
      <c r="C93" s="5" t="s">
        <v>296</v>
      </c>
      <c r="D93" s="24">
        <v>0</v>
      </c>
      <c r="E93" s="51">
        <v>0</v>
      </c>
      <c r="F93" s="51">
        <v>0</v>
      </c>
      <c r="G93" s="24">
        <v>0</v>
      </c>
      <c r="H93" s="24">
        <v>0</v>
      </c>
      <c r="I93" s="51">
        <v>0</v>
      </c>
      <c r="J93" s="51">
        <v>0</v>
      </c>
      <c r="K93" s="24">
        <v>0</v>
      </c>
      <c r="L93" s="24">
        <v>0</v>
      </c>
    </row>
    <row r="94" spans="1:12" x14ac:dyDescent="0.25">
      <c r="A94" s="35" t="s">
        <v>92</v>
      </c>
      <c r="B94" s="16" t="s">
        <v>284</v>
      </c>
      <c r="C94" s="4" t="s">
        <v>296</v>
      </c>
      <c r="D94" s="24">
        <v>0</v>
      </c>
      <c r="E94" s="51">
        <v>0</v>
      </c>
      <c r="F94" s="51">
        <v>0</v>
      </c>
      <c r="G94" s="24">
        <v>0</v>
      </c>
      <c r="H94" s="24">
        <v>0</v>
      </c>
      <c r="I94" s="51">
        <v>0</v>
      </c>
      <c r="J94" s="51">
        <v>0</v>
      </c>
      <c r="K94" s="24">
        <v>0</v>
      </c>
      <c r="L94" s="24">
        <v>0</v>
      </c>
    </row>
    <row r="95" spans="1:12" x14ac:dyDescent="0.25">
      <c r="A95" s="36" t="s">
        <v>93</v>
      </c>
      <c r="B95" s="16" t="s">
        <v>284</v>
      </c>
      <c r="C95" s="5" t="s">
        <v>296</v>
      </c>
      <c r="D95" s="24">
        <v>0</v>
      </c>
      <c r="E95" s="51">
        <v>0</v>
      </c>
      <c r="F95" s="51">
        <v>0</v>
      </c>
      <c r="G95" s="24">
        <v>0</v>
      </c>
      <c r="H95" s="24">
        <v>0</v>
      </c>
      <c r="I95" s="51">
        <v>0</v>
      </c>
      <c r="J95" s="51">
        <v>0</v>
      </c>
      <c r="K95" s="24">
        <v>0</v>
      </c>
      <c r="L95" s="24">
        <v>0</v>
      </c>
    </row>
    <row r="96" spans="1:12" x14ac:dyDescent="0.25">
      <c r="A96" s="35" t="s">
        <v>94</v>
      </c>
      <c r="B96" s="16" t="s">
        <v>284</v>
      </c>
      <c r="C96" s="4" t="s">
        <v>296</v>
      </c>
      <c r="D96" s="24">
        <v>0</v>
      </c>
      <c r="E96" s="51">
        <v>0</v>
      </c>
      <c r="F96" s="51">
        <v>0</v>
      </c>
      <c r="G96" s="24">
        <v>0</v>
      </c>
      <c r="H96" s="24">
        <v>0</v>
      </c>
      <c r="I96" s="51">
        <v>0</v>
      </c>
      <c r="J96" s="51">
        <v>0</v>
      </c>
      <c r="K96" s="24">
        <v>0</v>
      </c>
      <c r="L96" s="24">
        <v>0</v>
      </c>
    </row>
    <row r="97" spans="1:12" x14ac:dyDescent="0.25">
      <c r="A97" s="36" t="s">
        <v>95</v>
      </c>
      <c r="B97" s="16" t="s">
        <v>284</v>
      </c>
      <c r="C97" s="5" t="s">
        <v>296</v>
      </c>
      <c r="D97" s="24">
        <v>0</v>
      </c>
      <c r="E97" s="51">
        <v>0</v>
      </c>
      <c r="F97" s="51">
        <v>0</v>
      </c>
      <c r="G97" s="24">
        <v>0</v>
      </c>
      <c r="H97" s="24">
        <v>0</v>
      </c>
      <c r="I97" s="51">
        <v>0</v>
      </c>
      <c r="J97" s="51">
        <v>0</v>
      </c>
      <c r="K97" s="24">
        <v>0</v>
      </c>
      <c r="L97" s="24">
        <v>0</v>
      </c>
    </row>
    <row r="98" spans="1:12" x14ac:dyDescent="0.25">
      <c r="A98" s="35" t="s">
        <v>96</v>
      </c>
      <c r="B98" s="16" t="s">
        <v>284</v>
      </c>
      <c r="C98" s="4" t="s">
        <v>296</v>
      </c>
      <c r="D98" s="24">
        <v>0</v>
      </c>
      <c r="E98" s="51">
        <v>0</v>
      </c>
      <c r="F98" s="51">
        <v>0</v>
      </c>
      <c r="G98" s="24">
        <v>0</v>
      </c>
      <c r="H98" s="24">
        <v>0</v>
      </c>
      <c r="I98" s="51">
        <v>0</v>
      </c>
      <c r="J98" s="51">
        <v>0</v>
      </c>
      <c r="K98" s="24">
        <v>0</v>
      </c>
      <c r="L98" s="24">
        <v>0</v>
      </c>
    </row>
    <row r="99" spans="1:12" x14ac:dyDescent="0.25">
      <c r="A99" s="36" t="s">
        <v>97</v>
      </c>
      <c r="B99" s="16" t="s">
        <v>284</v>
      </c>
      <c r="C99" s="5" t="s">
        <v>296</v>
      </c>
      <c r="D99" s="24">
        <v>0</v>
      </c>
      <c r="E99" s="51">
        <v>0</v>
      </c>
      <c r="F99" s="51">
        <v>0</v>
      </c>
      <c r="G99" s="24">
        <v>0</v>
      </c>
      <c r="H99" s="24">
        <v>0</v>
      </c>
      <c r="I99" s="51">
        <v>0</v>
      </c>
      <c r="J99" s="51">
        <v>0</v>
      </c>
      <c r="K99" s="24">
        <v>0</v>
      </c>
      <c r="L99" s="24">
        <v>0</v>
      </c>
    </row>
    <row r="100" spans="1:12" x14ac:dyDescent="0.25">
      <c r="A100" s="35" t="s">
        <v>98</v>
      </c>
      <c r="B100" s="16" t="s">
        <v>284</v>
      </c>
      <c r="C100" s="4" t="s">
        <v>296</v>
      </c>
      <c r="D100" s="24">
        <v>0</v>
      </c>
      <c r="E100" s="51">
        <v>0</v>
      </c>
      <c r="F100" s="51">
        <v>0</v>
      </c>
      <c r="G100" s="24">
        <v>0</v>
      </c>
      <c r="H100" s="24">
        <v>0</v>
      </c>
      <c r="I100" s="51">
        <v>0</v>
      </c>
      <c r="J100" s="51">
        <v>0</v>
      </c>
      <c r="K100" s="24">
        <v>0</v>
      </c>
      <c r="L100" s="24">
        <v>0</v>
      </c>
    </row>
    <row r="101" spans="1:12" x14ac:dyDescent="0.25">
      <c r="A101" s="36" t="s">
        <v>99</v>
      </c>
      <c r="B101" s="16" t="s">
        <v>284</v>
      </c>
      <c r="C101" s="5" t="s">
        <v>296</v>
      </c>
      <c r="D101" s="24">
        <v>0</v>
      </c>
      <c r="E101" s="51">
        <v>0</v>
      </c>
      <c r="F101" s="51">
        <v>0</v>
      </c>
      <c r="G101" s="24">
        <v>0</v>
      </c>
      <c r="H101" s="24">
        <v>0</v>
      </c>
      <c r="I101" s="51">
        <v>0</v>
      </c>
      <c r="J101" s="51">
        <v>0</v>
      </c>
      <c r="K101" s="24">
        <v>0</v>
      </c>
      <c r="L101" s="24">
        <v>0</v>
      </c>
    </row>
    <row r="102" spans="1:12" x14ac:dyDescent="0.25">
      <c r="A102" s="35" t="s">
        <v>100</v>
      </c>
      <c r="B102" s="16" t="s">
        <v>284</v>
      </c>
      <c r="C102" s="4" t="s">
        <v>296</v>
      </c>
      <c r="D102" s="24">
        <v>0</v>
      </c>
      <c r="E102" s="51">
        <v>0</v>
      </c>
      <c r="F102" s="51">
        <v>0</v>
      </c>
      <c r="G102" s="24">
        <v>0</v>
      </c>
      <c r="H102" s="24">
        <v>0</v>
      </c>
      <c r="I102" s="51">
        <v>0</v>
      </c>
      <c r="J102" s="51">
        <v>0</v>
      </c>
      <c r="K102" s="24">
        <v>0</v>
      </c>
      <c r="L102" s="24">
        <v>0</v>
      </c>
    </row>
    <row r="103" spans="1:12" x14ac:dyDescent="0.25">
      <c r="A103" s="36" t="s">
        <v>101</v>
      </c>
      <c r="B103" s="16" t="s">
        <v>284</v>
      </c>
      <c r="C103" s="5" t="s">
        <v>296</v>
      </c>
      <c r="D103" s="24">
        <v>0</v>
      </c>
      <c r="E103" s="51">
        <v>0</v>
      </c>
      <c r="F103" s="51">
        <v>0</v>
      </c>
      <c r="G103" s="24">
        <v>0</v>
      </c>
      <c r="H103" s="24">
        <v>0</v>
      </c>
      <c r="I103" s="51">
        <v>0</v>
      </c>
      <c r="J103" s="51">
        <v>0</v>
      </c>
      <c r="K103" s="24">
        <v>0</v>
      </c>
      <c r="L103" s="24">
        <v>0</v>
      </c>
    </row>
    <row r="104" spans="1:12" x14ac:dyDescent="0.25">
      <c r="A104" s="35" t="s">
        <v>102</v>
      </c>
      <c r="B104" s="16" t="s">
        <v>284</v>
      </c>
      <c r="C104" s="4" t="s">
        <v>296</v>
      </c>
      <c r="D104" s="24">
        <v>0</v>
      </c>
      <c r="E104" s="51">
        <v>0</v>
      </c>
      <c r="F104" s="51">
        <v>0</v>
      </c>
      <c r="G104" s="24">
        <v>0</v>
      </c>
      <c r="H104" s="24">
        <v>0</v>
      </c>
      <c r="I104" s="51">
        <v>0</v>
      </c>
      <c r="J104" s="51">
        <v>0</v>
      </c>
      <c r="K104" s="24">
        <v>0</v>
      </c>
      <c r="L104" s="24">
        <v>0</v>
      </c>
    </row>
    <row r="105" spans="1:12" x14ac:dyDescent="0.25">
      <c r="A105" s="36" t="s">
        <v>103</v>
      </c>
      <c r="B105" s="16" t="s">
        <v>284</v>
      </c>
      <c r="C105" s="5" t="s">
        <v>296</v>
      </c>
      <c r="D105" s="24">
        <v>0</v>
      </c>
      <c r="E105" s="51">
        <v>0</v>
      </c>
      <c r="F105" s="51">
        <v>0</v>
      </c>
      <c r="G105" s="24">
        <v>0</v>
      </c>
      <c r="H105" s="24">
        <v>0</v>
      </c>
      <c r="I105" s="51">
        <v>0</v>
      </c>
      <c r="J105" s="51">
        <v>0</v>
      </c>
      <c r="K105" s="24">
        <v>0</v>
      </c>
      <c r="L105" s="24">
        <v>0</v>
      </c>
    </row>
    <row r="106" spans="1:12" x14ac:dyDescent="0.25">
      <c r="A106" s="35" t="s">
        <v>104</v>
      </c>
      <c r="B106" s="16" t="s">
        <v>285</v>
      </c>
      <c r="C106" s="4" t="s">
        <v>297</v>
      </c>
      <c r="D106" s="24">
        <v>0</v>
      </c>
      <c r="E106" s="51">
        <v>0</v>
      </c>
      <c r="F106" s="51">
        <v>0</v>
      </c>
      <c r="G106" s="24">
        <v>0</v>
      </c>
      <c r="H106" s="24">
        <v>0</v>
      </c>
      <c r="I106" s="51">
        <v>0</v>
      </c>
      <c r="J106" s="51">
        <v>0</v>
      </c>
      <c r="K106" s="24">
        <v>0</v>
      </c>
      <c r="L106" s="24">
        <v>0</v>
      </c>
    </row>
    <row r="107" spans="1:12" x14ac:dyDescent="0.25">
      <c r="A107" s="36" t="s">
        <v>105</v>
      </c>
      <c r="B107" s="16" t="s">
        <v>285</v>
      </c>
      <c r="C107" s="5" t="s">
        <v>297</v>
      </c>
      <c r="D107" s="24">
        <v>0</v>
      </c>
      <c r="E107" s="51">
        <v>0</v>
      </c>
      <c r="F107" s="51">
        <v>0</v>
      </c>
      <c r="G107" s="24">
        <v>0</v>
      </c>
      <c r="H107" s="24">
        <v>0</v>
      </c>
      <c r="I107" s="51">
        <v>0</v>
      </c>
      <c r="J107" s="51">
        <v>0</v>
      </c>
      <c r="K107" s="24">
        <v>0</v>
      </c>
      <c r="L107" s="24">
        <v>0</v>
      </c>
    </row>
    <row r="108" spans="1:12" x14ac:dyDescent="0.25">
      <c r="A108" s="35" t="s">
        <v>106</v>
      </c>
      <c r="B108" s="16" t="s">
        <v>285</v>
      </c>
      <c r="C108" s="4" t="s">
        <v>297</v>
      </c>
      <c r="D108" s="24">
        <v>0</v>
      </c>
      <c r="E108" s="51">
        <v>0</v>
      </c>
      <c r="F108" s="51">
        <v>0</v>
      </c>
      <c r="G108" s="24">
        <v>0</v>
      </c>
      <c r="H108" s="24">
        <v>0</v>
      </c>
      <c r="I108" s="51">
        <v>0</v>
      </c>
      <c r="J108" s="51">
        <v>0</v>
      </c>
      <c r="K108" s="24">
        <v>0</v>
      </c>
      <c r="L108" s="24">
        <v>0</v>
      </c>
    </row>
    <row r="109" spans="1:12" x14ac:dyDescent="0.25">
      <c r="A109" s="36" t="s">
        <v>107</v>
      </c>
      <c r="B109" s="16" t="s">
        <v>285</v>
      </c>
      <c r="C109" s="5" t="s">
        <v>297</v>
      </c>
      <c r="D109" s="24">
        <v>0</v>
      </c>
      <c r="E109" s="51">
        <v>0</v>
      </c>
      <c r="F109" s="51">
        <v>0</v>
      </c>
      <c r="G109" s="24">
        <v>0</v>
      </c>
      <c r="H109" s="24">
        <v>0</v>
      </c>
      <c r="I109" s="51">
        <v>0</v>
      </c>
      <c r="J109" s="51">
        <v>0</v>
      </c>
      <c r="K109" s="24">
        <v>0</v>
      </c>
      <c r="L109" s="24">
        <v>0</v>
      </c>
    </row>
    <row r="110" spans="1:12" x14ac:dyDescent="0.25">
      <c r="A110" s="35" t="s">
        <v>108</v>
      </c>
      <c r="B110" s="16" t="s">
        <v>285</v>
      </c>
      <c r="C110" s="4" t="s">
        <v>297</v>
      </c>
      <c r="D110" s="24">
        <v>0</v>
      </c>
      <c r="E110" s="51">
        <v>0</v>
      </c>
      <c r="F110" s="51">
        <v>0</v>
      </c>
      <c r="G110" s="24">
        <v>0</v>
      </c>
      <c r="H110" s="24">
        <v>0</v>
      </c>
      <c r="I110" s="51">
        <v>0</v>
      </c>
      <c r="J110" s="51">
        <v>0</v>
      </c>
      <c r="K110" s="24">
        <v>0</v>
      </c>
      <c r="L110" s="24">
        <v>0</v>
      </c>
    </row>
    <row r="111" spans="1:12" x14ac:dyDescent="0.25">
      <c r="A111" s="36" t="s">
        <v>109</v>
      </c>
      <c r="B111" s="16" t="s">
        <v>285</v>
      </c>
      <c r="C111" s="5" t="s">
        <v>297</v>
      </c>
      <c r="D111" s="24">
        <v>0</v>
      </c>
      <c r="E111" s="51">
        <v>0</v>
      </c>
      <c r="F111" s="51">
        <v>0</v>
      </c>
      <c r="G111" s="24">
        <v>0</v>
      </c>
      <c r="H111" s="24">
        <v>0</v>
      </c>
      <c r="I111" s="51">
        <v>0</v>
      </c>
      <c r="J111" s="51">
        <v>0</v>
      </c>
      <c r="K111" s="24">
        <v>0</v>
      </c>
      <c r="L111" s="24">
        <v>0</v>
      </c>
    </row>
    <row r="112" spans="1:12" x14ac:dyDescent="0.25">
      <c r="A112" s="35" t="s">
        <v>110</v>
      </c>
      <c r="B112" s="16" t="s">
        <v>285</v>
      </c>
      <c r="C112" s="4" t="s">
        <v>297</v>
      </c>
      <c r="D112" s="24">
        <v>0</v>
      </c>
      <c r="E112" s="51">
        <v>0</v>
      </c>
      <c r="F112" s="51">
        <v>0</v>
      </c>
      <c r="G112" s="24">
        <v>0</v>
      </c>
      <c r="H112" s="24">
        <v>0</v>
      </c>
      <c r="I112" s="51">
        <v>0</v>
      </c>
      <c r="J112" s="51">
        <v>0</v>
      </c>
      <c r="K112" s="24">
        <v>0</v>
      </c>
      <c r="L112" s="24">
        <v>0</v>
      </c>
    </row>
    <row r="113" spans="1:12" x14ac:dyDescent="0.25">
      <c r="A113" s="36" t="s">
        <v>111</v>
      </c>
      <c r="B113" s="16" t="s">
        <v>280</v>
      </c>
      <c r="C113" s="5" t="s">
        <v>297</v>
      </c>
      <c r="D113" s="24">
        <v>0</v>
      </c>
      <c r="E113" s="51">
        <v>0</v>
      </c>
      <c r="F113" s="51">
        <v>0</v>
      </c>
      <c r="G113" s="24">
        <v>0</v>
      </c>
      <c r="H113" s="24">
        <v>0</v>
      </c>
      <c r="I113" s="51">
        <v>0</v>
      </c>
      <c r="J113" s="51">
        <v>0</v>
      </c>
      <c r="K113" s="24">
        <v>0</v>
      </c>
      <c r="L113" s="24">
        <v>0</v>
      </c>
    </row>
    <row r="114" spans="1:12" x14ac:dyDescent="0.25">
      <c r="A114" s="35" t="s">
        <v>112</v>
      </c>
      <c r="B114" s="16" t="s">
        <v>285</v>
      </c>
      <c r="C114" s="4" t="s">
        <v>297</v>
      </c>
      <c r="D114" s="24">
        <v>0</v>
      </c>
      <c r="E114" s="51">
        <v>0</v>
      </c>
      <c r="F114" s="51">
        <v>0</v>
      </c>
      <c r="G114" s="24">
        <v>0</v>
      </c>
      <c r="H114" s="24">
        <v>0</v>
      </c>
      <c r="I114" s="51">
        <v>0</v>
      </c>
      <c r="J114" s="51">
        <v>0</v>
      </c>
      <c r="K114" s="24">
        <v>0</v>
      </c>
      <c r="L114" s="24">
        <v>0</v>
      </c>
    </row>
    <row r="115" spans="1:12" x14ac:dyDescent="0.25">
      <c r="A115" s="36" t="s">
        <v>113</v>
      </c>
      <c r="B115" s="16" t="s">
        <v>285</v>
      </c>
      <c r="C115" s="5" t="s">
        <v>297</v>
      </c>
      <c r="D115" s="24">
        <v>0</v>
      </c>
      <c r="E115" s="51">
        <v>0</v>
      </c>
      <c r="F115" s="51">
        <v>0</v>
      </c>
      <c r="G115" s="24">
        <v>0</v>
      </c>
      <c r="H115" s="24">
        <v>0</v>
      </c>
      <c r="I115" s="51">
        <v>0</v>
      </c>
      <c r="J115" s="51">
        <v>0</v>
      </c>
      <c r="K115" s="24">
        <v>0</v>
      </c>
      <c r="L115" s="24">
        <v>0</v>
      </c>
    </row>
    <row r="116" spans="1:12" x14ac:dyDescent="0.25">
      <c r="A116" s="35" t="s">
        <v>114</v>
      </c>
      <c r="B116" s="16" t="s">
        <v>285</v>
      </c>
      <c r="C116" s="4" t="s">
        <v>297</v>
      </c>
      <c r="D116" s="24">
        <v>0</v>
      </c>
      <c r="E116" s="51">
        <v>0</v>
      </c>
      <c r="F116" s="51">
        <v>0</v>
      </c>
      <c r="G116" s="24">
        <v>0</v>
      </c>
      <c r="H116" s="24">
        <v>0</v>
      </c>
      <c r="I116" s="51">
        <v>0</v>
      </c>
      <c r="J116" s="51">
        <v>0</v>
      </c>
      <c r="K116" s="24">
        <v>0</v>
      </c>
      <c r="L116" s="24">
        <v>0</v>
      </c>
    </row>
    <row r="117" spans="1:12" x14ac:dyDescent="0.25">
      <c r="A117" s="36" t="s">
        <v>115</v>
      </c>
      <c r="B117" s="16" t="s">
        <v>285</v>
      </c>
      <c r="C117" s="5" t="s">
        <v>297</v>
      </c>
      <c r="D117" s="24">
        <v>0</v>
      </c>
      <c r="E117" s="51">
        <v>0</v>
      </c>
      <c r="F117" s="51">
        <v>0</v>
      </c>
      <c r="G117" s="24">
        <v>0</v>
      </c>
      <c r="H117" s="24">
        <v>0</v>
      </c>
      <c r="I117" s="51">
        <v>0</v>
      </c>
      <c r="J117" s="51">
        <v>0</v>
      </c>
      <c r="K117" s="24">
        <v>0</v>
      </c>
      <c r="L117" s="24">
        <v>0</v>
      </c>
    </row>
    <row r="118" spans="1:12" x14ac:dyDescent="0.25">
      <c r="A118" s="35" t="s">
        <v>116</v>
      </c>
      <c r="B118" s="16" t="s">
        <v>285</v>
      </c>
      <c r="C118" s="4" t="s">
        <v>297</v>
      </c>
      <c r="D118" s="24">
        <v>0</v>
      </c>
      <c r="E118" s="51">
        <v>0</v>
      </c>
      <c r="F118" s="51">
        <v>0</v>
      </c>
      <c r="G118" s="24">
        <v>0</v>
      </c>
      <c r="H118" s="24">
        <v>0</v>
      </c>
      <c r="I118" s="51">
        <v>0</v>
      </c>
      <c r="J118" s="51">
        <v>0</v>
      </c>
      <c r="K118" s="24">
        <v>0</v>
      </c>
      <c r="L118" s="24">
        <v>0</v>
      </c>
    </row>
    <row r="119" spans="1:12" x14ac:dyDescent="0.25">
      <c r="A119" s="36" t="s">
        <v>117</v>
      </c>
      <c r="B119" s="16" t="s">
        <v>285</v>
      </c>
      <c r="C119" s="5" t="s">
        <v>297</v>
      </c>
      <c r="D119" s="24">
        <v>0</v>
      </c>
      <c r="E119" s="51">
        <v>0</v>
      </c>
      <c r="F119" s="51">
        <v>0</v>
      </c>
      <c r="G119" s="24">
        <v>0</v>
      </c>
      <c r="H119" s="24">
        <v>0</v>
      </c>
      <c r="I119" s="51">
        <v>0</v>
      </c>
      <c r="J119" s="51">
        <v>0</v>
      </c>
      <c r="K119" s="24">
        <v>0</v>
      </c>
      <c r="L119" s="24">
        <v>0</v>
      </c>
    </row>
    <row r="120" spans="1:12" x14ac:dyDescent="0.25">
      <c r="A120" s="35" t="s">
        <v>118</v>
      </c>
      <c r="B120" s="16" t="s">
        <v>285</v>
      </c>
      <c r="C120" s="4" t="s">
        <v>297</v>
      </c>
      <c r="D120" s="24">
        <v>0</v>
      </c>
      <c r="E120" s="51">
        <v>0</v>
      </c>
      <c r="F120" s="51">
        <v>0</v>
      </c>
      <c r="G120" s="24">
        <v>0</v>
      </c>
      <c r="H120" s="24">
        <v>0</v>
      </c>
      <c r="I120" s="51">
        <v>0</v>
      </c>
      <c r="J120" s="51">
        <v>0</v>
      </c>
      <c r="K120" s="24">
        <v>0</v>
      </c>
      <c r="L120" s="24">
        <v>0</v>
      </c>
    </row>
    <row r="121" spans="1:12" x14ac:dyDescent="0.25">
      <c r="A121" s="36" t="s">
        <v>119</v>
      </c>
      <c r="B121" s="16" t="s">
        <v>285</v>
      </c>
      <c r="C121" s="5" t="s">
        <v>297</v>
      </c>
      <c r="D121" s="24">
        <v>0</v>
      </c>
      <c r="E121" s="51">
        <v>0</v>
      </c>
      <c r="F121" s="51">
        <v>0</v>
      </c>
      <c r="G121" s="24">
        <v>0</v>
      </c>
      <c r="H121" s="24">
        <v>0</v>
      </c>
      <c r="I121" s="51">
        <v>0</v>
      </c>
      <c r="J121" s="51">
        <v>0</v>
      </c>
      <c r="K121" s="24">
        <v>0</v>
      </c>
      <c r="L121" s="24">
        <v>0</v>
      </c>
    </row>
    <row r="122" spans="1:12" x14ac:dyDescent="0.25">
      <c r="A122" s="35" t="s">
        <v>120</v>
      </c>
      <c r="B122" s="16" t="s">
        <v>285</v>
      </c>
      <c r="C122" s="4" t="s">
        <v>297</v>
      </c>
      <c r="D122" s="24">
        <v>0</v>
      </c>
      <c r="E122" s="51">
        <v>0</v>
      </c>
      <c r="F122" s="51">
        <v>0</v>
      </c>
      <c r="G122" s="24">
        <v>0</v>
      </c>
      <c r="H122" s="24">
        <v>0</v>
      </c>
      <c r="I122" s="51">
        <v>0</v>
      </c>
      <c r="J122" s="51">
        <v>0</v>
      </c>
      <c r="K122" s="24">
        <v>0</v>
      </c>
      <c r="L122" s="24">
        <v>0</v>
      </c>
    </row>
    <row r="123" spans="1:12" x14ac:dyDescent="0.25">
      <c r="A123" s="36" t="s">
        <v>121</v>
      </c>
      <c r="B123" s="16" t="s">
        <v>285</v>
      </c>
      <c r="C123" s="5" t="s">
        <v>297</v>
      </c>
      <c r="D123" s="24">
        <v>0</v>
      </c>
      <c r="E123" s="51">
        <v>0</v>
      </c>
      <c r="F123" s="51">
        <v>0</v>
      </c>
      <c r="G123" s="24">
        <v>0</v>
      </c>
      <c r="H123" s="24">
        <v>0</v>
      </c>
      <c r="I123" s="51">
        <v>0</v>
      </c>
      <c r="J123" s="51">
        <v>0</v>
      </c>
      <c r="K123" s="24">
        <v>0</v>
      </c>
      <c r="L123" s="24">
        <v>0</v>
      </c>
    </row>
    <row r="124" spans="1:12" x14ac:dyDescent="0.25">
      <c r="A124" s="35" t="s">
        <v>122</v>
      </c>
      <c r="B124" s="16" t="s">
        <v>285</v>
      </c>
      <c r="C124" s="4" t="s">
        <v>297</v>
      </c>
      <c r="D124" s="24">
        <v>0</v>
      </c>
      <c r="E124" s="51">
        <v>0</v>
      </c>
      <c r="F124" s="51">
        <v>0</v>
      </c>
      <c r="G124" s="24">
        <v>0</v>
      </c>
      <c r="H124" s="24">
        <v>0</v>
      </c>
      <c r="I124" s="51">
        <v>0</v>
      </c>
      <c r="J124" s="51">
        <v>0</v>
      </c>
      <c r="K124" s="24">
        <v>0</v>
      </c>
      <c r="L124" s="24">
        <v>0</v>
      </c>
    </row>
    <row r="125" spans="1:12" x14ac:dyDescent="0.25">
      <c r="A125" s="36" t="s">
        <v>123</v>
      </c>
      <c r="B125" s="16" t="s">
        <v>280</v>
      </c>
      <c r="C125" s="5" t="s">
        <v>297</v>
      </c>
      <c r="D125" s="24">
        <v>0</v>
      </c>
      <c r="E125" s="51">
        <v>0</v>
      </c>
      <c r="F125" s="51">
        <v>0</v>
      </c>
      <c r="G125" s="24">
        <v>0</v>
      </c>
      <c r="H125" s="24">
        <v>0</v>
      </c>
      <c r="I125" s="51">
        <v>0</v>
      </c>
      <c r="J125" s="51">
        <v>0</v>
      </c>
      <c r="K125" s="24">
        <v>0</v>
      </c>
      <c r="L125" s="24">
        <v>0</v>
      </c>
    </row>
    <row r="126" spans="1:12" x14ac:dyDescent="0.25">
      <c r="A126" s="35" t="s">
        <v>124</v>
      </c>
      <c r="B126" s="16" t="s">
        <v>285</v>
      </c>
      <c r="C126" s="4" t="s">
        <v>297</v>
      </c>
      <c r="D126" s="24">
        <v>0</v>
      </c>
      <c r="E126" s="51">
        <v>0</v>
      </c>
      <c r="F126" s="51">
        <v>0</v>
      </c>
      <c r="G126" s="24">
        <v>0</v>
      </c>
      <c r="H126" s="24">
        <v>0</v>
      </c>
      <c r="I126" s="51">
        <v>0</v>
      </c>
      <c r="J126" s="51">
        <v>0</v>
      </c>
      <c r="K126" s="24">
        <v>0</v>
      </c>
      <c r="L126" s="24">
        <v>0</v>
      </c>
    </row>
    <row r="127" spans="1:12" x14ac:dyDescent="0.25">
      <c r="A127" s="36" t="s">
        <v>125</v>
      </c>
      <c r="B127" s="16" t="s">
        <v>285</v>
      </c>
      <c r="C127" s="5" t="s">
        <v>297</v>
      </c>
      <c r="D127" s="24">
        <v>0</v>
      </c>
      <c r="E127" s="51">
        <v>0</v>
      </c>
      <c r="F127" s="51">
        <v>0</v>
      </c>
      <c r="G127" s="24">
        <v>0</v>
      </c>
      <c r="H127" s="24">
        <v>0</v>
      </c>
      <c r="I127" s="51">
        <v>0</v>
      </c>
      <c r="J127" s="51">
        <v>0</v>
      </c>
      <c r="K127" s="24">
        <v>0</v>
      </c>
      <c r="L127" s="24">
        <v>0</v>
      </c>
    </row>
    <row r="128" spans="1:12" x14ac:dyDescent="0.25">
      <c r="A128" s="35" t="s">
        <v>126</v>
      </c>
      <c r="B128" s="16" t="s">
        <v>285</v>
      </c>
      <c r="C128" s="4" t="s">
        <v>297</v>
      </c>
      <c r="D128" s="24">
        <v>0</v>
      </c>
      <c r="E128" s="51">
        <v>0</v>
      </c>
      <c r="F128" s="51">
        <v>0</v>
      </c>
      <c r="G128" s="24">
        <v>0</v>
      </c>
      <c r="H128" s="24">
        <v>0</v>
      </c>
      <c r="I128" s="51">
        <v>0</v>
      </c>
      <c r="J128" s="51">
        <v>0</v>
      </c>
      <c r="K128" s="24">
        <v>0</v>
      </c>
      <c r="L128" s="24">
        <v>0</v>
      </c>
    </row>
    <row r="129" spans="1:12" x14ac:dyDescent="0.25">
      <c r="A129" s="36" t="s">
        <v>127</v>
      </c>
      <c r="B129" s="16" t="s">
        <v>280</v>
      </c>
      <c r="C129" s="5" t="s">
        <v>297</v>
      </c>
      <c r="D129" s="24">
        <v>0</v>
      </c>
      <c r="E129" s="51">
        <v>0</v>
      </c>
      <c r="F129" s="51">
        <v>0</v>
      </c>
      <c r="G129" s="24">
        <v>0</v>
      </c>
      <c r="H129" s="24">
        <v>0</v>
      </c>
      <c r="I129" s="51">
        <v>0</v>
      </c>
      <c r="J129" s="51">
        <v>0</v>
      </c>
      <c r="K129" s="24">
        <v>0</v>
      </c>
      <c r="L129" s="24">
        <v>0</v>
      </c>
    </row>
    <row r="130" spans="1:12" x14ac:dyDescent="0.25">
      <c r="A130" s="35" t="s">
        <v>128</v>
      </c>
      <c r="B130" s="16" t="s">
        <v>285</v>
      </c>
      <c r="C130" s="4" t="s">
        <v>297</v>
      </c>
      <c r="D130" s="24">
        <v>0</v>
      </c>
      <c r="E130" s="51">
        <v>0</v>
      </c>
      <c r="F130" s="51">
        <v>0</v>
      </c>
      <c r="G130" s="24">
        <v>0</v>
      </c>
      <c r="H130" s="24">
        <v>0</v>
      </c>
      <c r="I130" s="51">
        <v>0</v>
      </c>
      <c r="J130" s="51">
        <v>0</v>
      </c>
      <c r="K130" s="24">
        <v>0</v>
      </c>
      <c r="L130" s="24">
        <v>0</v>
      </c>
    </row>
    <row r="131" spans="1:12" x14ac:dyDescent="0.25">
      <c r="A131" s="36" t="s">
        <v>129</v>
      </c>
      <c r="B131" s="16" t="s">
        <v>285</v>
      </c>
      <c r="C131" s="5" t="s">
        <v>297</v>
      </c>
      <c r="D131" s="24">
        <v>0</v>
      </c>
      <c r="E131" s="51">
        <v>0</v>
      </c>
      <c r="F131" s="51">
        <v>0</v>
      </c>
      <c r="G131" s="24">
        <v>0</v>
      </c>
      <c r="H131" s="24">
        <v>0</v>
      </c>
      <c r="I131" s="51">
        <v>0</v>
      </c>
      <c r="J131" s="51">
        <v>0</v>
      </c>
      <c r="K131" s="24">
        <v>0</v>
      </c>
      <c r="L131" s="24">
        <v>0</v>
      </c>
    </row>
    <row r="132" spans="1:12" x14ac:dyDescent="0.25">
      <c r="A132" s="35" t="s">
        <v>130</v>
      </c>
      <c r="B132" s="16" t="s">
        <v>285</v>
      </c>
      <c r="C132" s="4" t="s">
        <v>297</v>
      </c>
      <c r="D132" s="24">
        <v>0</v>
      </c>
      <c r="E132" s="51">
        <v>0</v>
      </c>
      <c r="F132" s="51">
        <v>0</v>
      </c>
      <c r="G132" s="24">
        <v>0</v>
      </c>
      <c r="H132" s="24">
        <v>0</v>
      </c>
      <c r="I132" s="51">
        <v>0</v>
      </c>
      <c r="J132" s="51">
        <v>0</v>
      </c>
      <c r="K132" s="24">
        <v>0</v>
      </c>
      <c r="L132" s="24">
        <v>0</v>
      </c>
    </row>
    <row r="133" spans="1:12" x14ac:dyDescent="0.25">
      <c r="A133" s="36" t="s">
        <v>131</v>
      </c>
      <c r="B133" s="16" t="s">
        <v>285</v>
      </c>
      <c r="C133" s="5" t="s">
        <v>297</v>
      </c>
      <c r="D133" s="24">
        <v>0</v>
      </c>
      <c r="E133" s="51">
        <v>0</v>
      </c>
      <c r="F133" s="51">
        <v>0</v>
      </c>
      <c r="G133" s="24">
        <v>0</v>
      </c>
      <c r="H133" s="24">
        <v>0</v>
      </c>
      <c r="I133" s="51">
        <v>0</v>
      </c>
      <c r="J133" s="51">
        <v>0</v>
      </c>
      <c r="K133" s="24">
        <v>0</v>
      </c>
      <c r="L133" s="24">
        <v>0</v>
      </c>
    </row>
    <row r="134" spans="1:12" x14ac:dyDescent="0.25">
      <c r="A134" s="35" t="s">
        <v>132</v>
      </c>
      <c r="B134" s="16" t="s">
        <v>286</v>
      </c>
      <c r="C134" s="4" t="s">
        <v>297</v>
      </c>
      <c r="D134" s="24">
        <v>0</v>
      </c>
      <c r="E134" s="51">
        <v>0</v>
      </c>
      <c r="F134" s="51">
        <v>0</v>
      </c>
      <c r="G134" s="24">
        <v>0</v>
      </c>
      <c r="H134" s="24">
        <v>0</v>
      </c>
      <c r="I134" s="51">
        <v>0</v>
      </c>
      <c r="J134" s="51">
        <v>0</v>
      </c>
      <c r="K134" s="24">
        <v>0</v>
      </c>
      <c r="L134" s="24">
        <v>0</v>
      </c>
    </row>
    <row r="135" spans="1:12" x14ac:dyDescent="0.25">
      <c r="A135" s="36" t="s">
        <v>133</v>
      </c>
      <c r="B135" s="16" t="s">
        <v>285</v>
      </c>
      <c r="C135" s="5" t="s">
        <v>297</v>
      </c>
      <c r="D135" s="24">
        <v>0</v>
      </c>
      <c r="E135" s="51">
        <v>0</v>
      </c>
      <c r="F135" s="51">
        <v>0</v>
      </c>
      <c r="G135" s="24">
        <v>0</v>
      </c>
      <c r="H135" s="24">
        <v>0</v>
      </c>
      <c r="I135" s="51">
        <v>0</v>
      </c>
      <c r="J135" s="51">
        <v>0</v>
      </c>
      <c r="K135" s="24">
        <v>0</v>
      </c>
      <c r="L135" s="24">
        <v>0</v>
      </c>
    </row>
    <row r="136" spans="1:12" x14ac:dyDescent="0.25">
      <c r="A136" s="35" t="s">
        <v>134</v>
      </c>
      <c r="B136" s="16" t="s">
        <v>285</v>
      </c>
      <c r="C136" s="4" t="s">
        <v>297</v>
      </c>
      <c r="D136" s="24">
        <v>0</v>
      </c>
      <c r="E136" s="51">
        <v>0</v>
      </c>
      <c r="F136" s="51">
        <v>0</v>
      </c>
      <c r="G136" s="24">
        <v>0</v>
      </c>
      <c r="H136" s="24">
        <v>0</v>
      </c>
      <c r="I136" s="51">
        <v>0</v>
      </c>
      <c r="J136" s="51">
        <v>0</v>
      </c>
      <c r="K136" s="24">
        <v>0</v>
      </c>
      <c r="L136" s="24">
        <v>0</v>
      </c>
    </row>
    <row r="137" spans="1:12" x14ac:dyDescent="0.25">
      <c r="A137" s="36" t="s">
        <v>135</v>
      </c>
      <c r="B137" s="16" t="s">
        <v>285</v>
      </c>
      <c r="C137" s="5" t="s">
        <v>297</v>
      </c>
      <c r="D137" s="24">
        <v>0</v>
      </c>
      <c r="E137" s="51">
        <v>0</v>
      </c>
      <c r="F137" s="51">
        <v>0</v>
      </c>
      <c r="G137" s="24">
        <v>0</v>
      </c>
      <c r="H137" s="24">
        <v>0</v>
      </c>
      <c r="I137" s="51">
        <v>0</v>
      </c>
      <c r="J137" s="51">
        <v>0</v>
      </c>
      <c r="K137" s="24">
        <v>0</v>
      </c>
      <c r="L137" s="24">
        <v>0</v>
      </c>
    </row>
    <row r="138" spans="1:12" x14ac:dyDescent="0.25">
      <c r="A138" s="35" t="s">
        <v>136</v>
      </c>
      <c r="B138" s="16" t="s">
        <v>285</v>
      </c>
      <c r="C138" s="4" t="s">
        <v>297</v>
      </c>
      <c r="D138" s="24">
        <v>0</v>
      </c>
      <c r="E138" s="51">
        <v>0</v>
      </c>
      <c r="F138" s="51">
        <v>0</v>
      </c>
      <c r="G138" s="24">
        <v>0</v>
      </c>
      <c r="H138" s="24">
        <v>0</v>
      </c>
      <c r="I138" s="51">
        <v>0</v>
      </c>
      <c r="J138" s="51">
        <v>0</v>
      </c>
      <c r="K138" s="24">
        <v>0</v>
      </c>
      <c r="L138" s="24">
        <v>0</v>
      </c>
    </row>
    <row r="139" spans="1:12" x14ac:dyDescent="0.25">
      <c r="A139" s="36" t="s">
        <v>137</v>
      </c>
      <c r="B139" s="16" t="s">
        <v>285</v>
      </c>
      <c r="C139" s="5" t="s">
        <v>297</v>
      </c>
      <c r="D139" s="24">
        <v>0</v>
      </c>
      <c r="E139" s="51">
        <v>0</v>
      </c>
      <c r="F139" s="51">
        <v>0</v>
      </c>
      <c r="G139" s="24">
        <v>0</v>
      </c>
      <c r="H139" s="24">
        <v>0</v>
      </c>
      <c r="I139" s="51">
        <v>0</v>
      </c>
      <c r="J139" s="51">
        <v>0</v>
      </c>
      <c r="K139" s="24">
        <v>0</v>
      </c>
      <c r="L139" s="24">
        <v>0</v>
      </c>
    </row>
    <row r="140" spans="1:12" x14ac:dyDescent="0.25">
      <c r="A140" s="35" t="s">
        <v>138</v>
      </c>
      <c r="B140" s="16" t="s">
        <v>285</v>
      </c>
      <c r="C140" s="4" t="s">
        <v>297</v>
      </c>
      <c r="D140" s="24">
        <v>0</v>
      </c>
      <c r="E140" s="51">
        <v>0</v>
      </c>
      <c r="F140" s="51">
        <v>0</v>
      </c>
      <c r="G140" s="24">
        <v>0</v>
      </c>
      <c r="H140" s="24">
        <v>0</v>
      </c>
      <c r="I140" s="51">
        <v>0</v>
      </c>
      <c r="J140" s="51">
        <v>0</v>
      </c>
      <c r="K140" s="24">
        <v>0</v>
      </c>
      <c r="L140" s="24">
        <v>0</v>
      </c>
    </row>
    <row r="141" spans="1:12" x14ac:dyDescent="0.25">
      <c r="A141" s="36" t="s">
        <v>139</v>
      </c>
      <c r="B141" s="16" t="s">
        <v>285</v>
      </c>
      <c r="C141" s="5" t="s">
        <v>297</v>
      </c>
      <c r="D141" s="24">
        <v>0</v>
      </c>
      <c r="E141" s="51">
        <v>0</v>
      </c>
      <c r="F141" s="51">
        <v>0</v>
      </c>
      <c r="G141" s="24">
        <v>0</v>
      </c>
      <c r="H141" s="24">
        <v>0</v>
      </c>
      <c r="I141" s="51">
        <v>0</v>
      </c>
      <c r="J141" s="51">
        <v>0</v>
      </c>
      <c r="K141" s="24">
        <v>0</v>
      </c>
      <c r="L141" s="24">
        <v>0</v>
      </c>
    </row>
    <row r="142" spans="1:12" x14ac:dyDescent="0.25">
      <c r="A142" s="35" t="s">
        <v>140</v>
      </c>
      <c r="B142" s="16" t="s">
        <v>287</v>
      </c>
      <c r="C142" s="4" t="s">
        <v>297</v>
      </c>
      <c r="D142" s="24">
        <v>0</v>
      </c>
      <c r="E142" s="51">
        <v>0</v>
      </c>
      <c r="F142" s="51">
        <v>0</v>
      </c>
      <c r="G142" s="24">
        <v>0</v>
      </c>
      <c r="H142" s="24">
        <v>0</v>
      </c>
      <c r="I142" s="51">
        <v>0</v>
      </c>
      <c r="J142" s="51">
        <v>0</v>
      </c>
      <c r="K142" s="24">
        <v>0</v>
      </c>
      <c r="L142" s="24">
        <v>0</v>
      </c>
    </row>
    <row r="143" spans="1:12" x14ac:dyDescent="0.25">
      <c r="A143" s="36" t="s">
        <v>141</v>
      </c>
      <c r="B143" s="16" t="s">
        <v>285</v>
      </c>
      <c r="C143" s="5" t="s">
        <v>297</v>
      </c>
      <c r="D143" s="24">
        <v>0</v>
      </c>
      <c r="E143" s="51">
        <v>0</v>
      </c>
      <c r="F143" s="51">
        <v>0</v>
      </c>
      <c r="G143" s="24">
        <v>0</v>
      </c>
      <c r="H143" s="24">
        <v>0</v>
      </c>
      <c r="I143" s="51">
        <v>0</v>
      </c>
      <c r="J143" s="51">
        <v>0</v>
      </c>
      <c r="K143" s="24">
        <v>0</v>
      </c>
      <c r="L143" s="24">
        <v>0</v>
      </c>
    </row>
    <row r="144" spans="1:12" x14ac:dyDescent="0.25">
      <c r="A144" s="35" t="s">
        <v>142</v>
      </c>
      <c r="B144" s="16" t="s">
        <v>285</v>
      </c>
      <c r="C144" s="4" t="s">
        <v>297</v>
      </c>
      <c r="D144" s="24">
        <v>0</v>
      </c>
      <c r="E144" s="51">
        <v>0</v>
      </c>
      <c r="F144" s="51">
        <v>0</v>
      </c>
      <c r="G144" s="24">
        <v>0</v>
      </c>
      <c r="H144" s="24">
        <v>0</v>
      </c>
      <c r="I144" s="51">
        <v>0</v>
      </c>
      <c r="J144" s="51">
        <v>0</v>
      </c>
      <c r="K144" s="24">
        <v>0</v>
      </c>
      <c r="L144" s="24">
        <v>0</v>
      </c>
    </row>
    <row r="145" spans="1:12" x14ac:dyDescent="0.25">
      <c r="A145" s="36" t="s">
        <v>143</v>
      </c>
      <c r="B145" s="16" t="s">
        <v>285</v>
      </c>
      <c r="C145" s="5" t="s">
        <v>297</v>
      </c>
      <c r="D145" s="24">
        <v>0</v>
      </c>
      <c r="E145" s="51">
        <v>0</v>
      </c>
      <c r="F145" s="51">
        <v>0</v>
      </c>
      <c r="G145" s="24">
        <v>0</v>
      </c>
      <c r="H145" s="24">
        <v>0</v>
      </c>
      <c r="I145" s="51">
        <v>0</v>
      </c>
      <c r="J145" s="51">
        <v>0</v>
      </c>
      <c r="K145" s="24">
        <v>0</v>
      </c>
      <c r="L145" s="24">
        <v>0</v>
      </c>
    </row>
    <row r="146" spans="1:12" x14ac:dyDescent="0.25">
      <c r="A146" s="35" t="s">
        <v>144</v>
      </c>
      <c r="B146" s="16" t="s">
        <v>285</v>
      </c>
      <c r="C146" s="4" t="s">
        <v>297</v>
      </c>
      <c r="D146" s="24">
        <v>0</v>
      </c>
      <c r="E146" s="51">
        <v>0</v>
      </c>
      <c r="F146" s="51">
        <v>0</v>
      </c>
      <c r="G146" s="24">
        <v>0</v>
      </c>
      <c r="H146" s="24">
        <v>0</v>
      </c>
      <c r="I146" s="51">
        <v>0</v>
      </c>
      <c r="J146" s="51">
        <v>0</v>
      </c>
      <c r="K146" s="24">
        <v>0</v>
      </c>
      <c r="L146" s="24">
        <v>0</v>
      </c>
    </row>
    <row r="147" spans="1:12" x14ac:dyDescent="0.25">
      <c r="A147" s="36" t="s">
        <v>145</v>
      </c>
      <c r="B147" s="16" t="s">
        <v>285</v>
      </c>
      <c r="C147" s="5" t="s">
        <v>297</v>
      </c>
      <c r="D147" s="24">
        <v>0</v>
      </c>
      <c r="E147" s="51">
        <v>0</v>
      </c>
      <c r="F147" s="51">
        <v>0</v>
      </c>
      <c r="G147" s="24">
        <v>0</v>
      </c>
      <c r="H147" s="24">
        <v>0</v>
      </c>
      <c r="I147" s="51">
        <v>0</v>
      </c>
      <c r="J147" s="51">
        <v>0</v>
      </c>
      <c r="K147" s="24">
        <v>0</v>
      </c>
      <c r="L147" s="24">
        <v>0</v>
      </c>
    </row>
    <row r="148" spans="1:12" x14ac:dyDescent="0.25">
      <c r="A148" s="35" t="s">
        <v>146</v>
      </c>
      <c r="B148" s="16" t="s">
        <v>288</v>
      </c>
      <c r="C148" s="4" t="s">
        <v>297</v>
      </c>
      <c r="D148" s="24">
        <v>0</v>
      </c>
      <c r="E148" s="51">
        <v>0</v>
      </c>
      <c r="F148" s="51">
        <v>0</v>
      </c>
      <c r="G148" s="24">
        <v>0</v>
      </c>
      <c r="H148" s="24">
        <v>0</v>
      </c>
      <c r="I148" s="51">
        <v>0</v>
      </c>
      <c r="J148" s="51">
        <v>0</v>
      </c>
      <c r="K148" s="24">
        <v>0</v>
      </c>
      <c r="L148" s="24">
        <v>0</v>
      </c>
    </row>
    <row r="149" spans="1:12" x14ac:dyDescent="0.25">
      <c r="A149" s="36" t="s">
        <v>147</v>
      </c>
      <c r="B149" s="16" t="s">
        <v>288</v>
      </c>
      <c r="C149" s="5" t="s">
        <v>297</v>
      </c>
      <c r="D149" s="24">
        <v>0</v>
      </c>
      <c r="E149" s="51">
        <v>0</v>
      </c>
      <c r="F149" s="51">
        <v>0</v>
      </c>
      <c r="G149" s="24">
        <v>0</v>
      </c>
      <c r="H149" s="24">
        <v>0</v>
      </c>
      <c r="I149" s="51">
        <v>0</v>
      </c>
      <c r="J149" s="51">
        <v>0</v>
      </c>
      <c r="K149" s="24">
        <v>0</v>
      </c>
      <c r="L149" s="24">
        <v>0</v>
      </c>
    </row>
    <row r="150" spans="1:12" x14ac:dyDescent="0.25">
      <c r="A150" s="35" t="s">
        <v>148</v>
      </c>
      <c r="B150" s="16" t="s">
        <v>288</v>
      </c>
      <c r="C150" s="4" t="s">
        <v>297</v>
      </c>
      <c r="D150" s="24">
        <v>0</v>
      </c>
      <c r="E150" s="51">
        <v>0</v>
      </c>
      <c r="F150" s="51">
        <v>0</v>
      </c>
      <c r="G150" s="24">
        <v>0</v>
      </c>
      <c r="H150" s="24">
        <v>0</v>
      </c>
      <c r="I150" s="51">
        <v>0</v>
      </c>
      <c r="J150" s="51">
        <v>0</v>
      </c>
      <c r="K150" s="24">
        <v>0</v>
      </c>
      <c r="L150" s="24">
        <v>0</v>
      </c>
    </row>
    <row r="151" spans="1:12" x14ac:dyDescent="0.25">
      <c r="A151" s="36" t="s">
        <v>149</v>
      </c>
      <c r="B151" s="16" t="s">
        <v>288</v>
      </c>
      <c r="C151" s="5" t="s">
        <v>297</v>
      </c>
      <c r="D151" s="24">
        <v>0</v>
      </c>
      <c r="E151" s="51">
        <v>0</v>
      </c>
      <c r="F151" s="51">
        <v>0</v>
      </c>
      <c r="G151" s="24">
        <v>0</v>
      </c>
      <c r="H151" s="24">
        <v>0</v>
      </c>
      <c r="I151" s="51">
        <v>0</v>
      </c>
      <c r="J151" s="51">
        <v>0</v>
      </c>
      <c r="K151" s="24">
        <v>0</v>
      </c>
      <c r="L151" s="24">
        <v>0</v>
      </c>
    </row>
    <row r="152" spans="1:12" x14ac:dyDescent="0.25">
      <c r="A152" s="35" t="s">
        <v>150</v>
      </c>
      <c r="B152" s="16" t="s">
        <v>288</v>
      </c>
      <c r="C152" s="4" t="s">
        <v>297</v>
      </c>
      <c r="D152" s="24">
        <v>0</v>
      </c>
      <c r="E152" s="51">
        <v>0</v>
      </c>
      <c r="F152" s="51">
        <v>0</v>
      </c>
      <c r="G152" s="24">
        <v>0</v>
      </c>
      <c r="H152" s="24">
        <v>0</v>
      </c>
      <c r="I152" s="51">
        <v>0</v>
      </c>
      <c r="J152" s="51">
        <v>0</v>
      </c>
      <c r="K152" s="24">
        <v>0</v>
      </c>
      <c r="L152" s="24">
        <v>0</v>
      </c>
    </row>
    <row r="153" spans="1:12" x14ac:dyDescent="0.25">
      <c r="A153" s="36" t="s">
        <v>151</v>
      </c>
      <c r="B153" s="16" t="s">
        <v>288</v>
      </c>
      <c r="C153" s="5" t="s">
        <v>297</v>
      </c>
      <c r="D153" s="24">
        <v>0</v>
      </c>
      <c r="E153" s="51">
        <v>0</v>
      </c>
      <c r="F153" s="51">
        <v>0</v>
      </c>
      <c r="G153" s="24">
        <v>0</v>
      </c>
      <c r="H153" s="24">
        <v>0</v>
      </c>
      <c r="I153" s="51">
        <v>0</v>
      </c>
      <c r="J153" s="51">
        <v>0</v>
      </c>
      <c r="K153" s="24">
        <v>0</v>
      </c>
      <c r="L153" s="24">
        <v>0</v>
      </c>
    </row>
    <row r="154" spans="1:12" x14ac:dyDescent="0.25">
      <c r="A154" s="35" t="s">
        <v>152</v>
      </c>
      <c r="B154" s="16" t="s">
        <v>278</v>
      </c>
      <c r="C154" s="4" t="s">
        <v>297</v>
      </c>
      <c r="D154" s="24">
        <v>0</v>
      </c>
      <c r="E154" s="51">
        <v>0</v>
      </c>
      <c r="F154" s="51">
        <v>0</v>
      </c>
      <c r="G154" s="24">
        <v>0</v>
      </c>
      <c r="H154" s="24">
        <v>0</v>
      </c>
      <c r="I154" s="51">
        <v>0</v>
      </c>
      <c r="J154" s="51">
        <v>0</v>
      </c>
      <c r="K154" s="24">
        <v>0</v>
      </c>
      <c r="L154" s="24">
        <v>0</v>
      </c>
    </row>
    <row r="155" spans="1:12" x14ac:dyDescent="0.25">
      <c r="A155" s="36" t="s">
        <v>153</v>
      </c>
      <c r="B155" s="16" t="s">
        <v>288</v>
      </c>
      <c r="C155" s="5" t="s">
        <v>297</v>
      </c>
      <c r="D155" s="24">
        <v>0</v>
      </c>
      <c r="E155" s="51">
        <v>0</v>
      </c>
      <c r="F155" s="51">
        <v>0</v>
      </c>
      <c r="G155" s="24">
        <v>0</v>
      </c>
      <c r="H155" s="24">
        <v>0</v>
      </c>
      <c r="I155" s="51">
        <v>0</v>
      </c>
      <c r="J155" s="51">
        <v>0</v>
      </c>
      <c r="K155" s="24">
        <v>0</v>
      </c>
      <c r="L155" s="24">
        <v>0</v>
      </c>
    </row>
    <row r="156" spans="1:12" x14ac:dyDescent="0.25">
      <c r="A156" s="35" t="s">
        <v>154</v>
      </c>
      <c r="B156" s="16" t="s">
        <v>288</v>
      </c>
      <c r="C156" s="4" t="s">
        <v>297</v>
      </c>
      <c r="D156" s="24">
        <v>0</v>
      </c>
      <c r="E156" s="51">
        <v>0</v>
      </c>
      <c r="F156" s="51">
        <v>0</v>
      </c>
      <c r="G156" s="24">
        <v>0</v>
      </c>
      <c r="H156" s="24">
        <v>0</v>
      </c>
      <c r="I156" s="51">
        <v>0</v>
      </c>
      <c r="J156" s="51">
        <v>0</v>
      </c>
      <c r="K156" s="24">
        <v>0</v>
      </c>
      <c r="L156" s="24">
        <v>0</v>
      </c>
    </row>
    <row r="157" spans="1:12" x14ac:dyDescent="0.25">
      <c r="A157" s="36" t="s">
        <v>155</v>
      </c>
      <c r="B157" s="16" t="s">
        <v>289</v>
      </c>
      <c r="C157" s="5" t="s">
        <v>297</v>
      </c>
      <c r="D157" s="24">
        <v>0</v>
      </c>
      <c r="E157" s="51">
        <v>0</v>
      </c>
      <c r="F157" s="51">
        <v>0</v>
      </c>
      <c r="G157" s="24">
        <v>0</v>
      </c>
      <c r="H157" s="24">
        <v>0</v>
      </c>
      <c r="I157" s="51">
        <v>0</v>
      </c>
      <c r="J157" s="51">
        <v>0</v>
      </c>
      <c r="K157" s="24">
        <v>0</v>
      </c>
      <c r="L157" s="24">
        <v>0</v>
      </c>
    </row>
    <row r="158" spans="1:12" x14ac:dyDescent="0.25">
      <c r="A158" s="35" t="s">
        <v>156</v>
      </c>
      <c r="B158" s="16" t="s">
        <v>285</v>
      </c>
      <c r="C158" s="4" t="s">
        <v>297</v>
      </c>
      <c r="D158" s="24">
        <v>0</v>
      </c>
      <c r="E158" s="51">
        <v>0</v>
      </c>
      <c r="F158" s="51">
        <v>0</v>
      </c>
      <c r="G158" s="24">
        <v>0</v>
      </c>
      <c r="H158" s="24">
        <v>0</v>
      </c>
      <c r="I158" s="51">
        <v>0</v>
      </c>
      <c r="J158" s="51">
        <v>0</v>
      </c>
      <c r="K158" s="24">
        <v>0</v>
      </c>
      <c r="L158" s="24">
        <v>0</v>
      </c>
    </row>
    <row r="159" spans="1:12" x14ac:dyDescent="0.25">
      <c r="A159" s="36" t="s">
        <v>157</v>
      </c>
      <c r="B159" s="16" t="s">
        <v>285</v>
      </c>
      <c r="C159" s="5" t="s">
        <v>297</v>
      </c>
      <c r="D159" s="24">
        <v>0</v>
      </c>
      <c r="E159" s="51">
        <v>0</v>
      </c>
      <c r="F159" s="51">
        <v>0</v>
      </c>
      <c r="G159" s="24">
        <v>0</v>
      </c>
      <c r="H159" s="24">
        <v>0</v>
      </c>
      <c r="I159" s="51">
        <v>0</v>
      </c>
      <c r="J159" s="51">
        <v>0</v>
      </c>
      <c r="K159" s="24">
        <v>0</v>
      </c>
      <c r="L159" s="24">
        <v>0</v>
      </c>
    </row>
    <row r="160" spans="1:12" x14ac:dyDescent="0.25">
      <c r="A160" s="35" t="s">
        <v>158</v>
      </c>
      <c r="B160" s="16" t="s">
        <v>285</v>
      </c>
      <c r="C160" s="4" t="s">
        <v>297</v>
      </c>
      <c r="D160" s="24">
        <v>0</v>
      </c>
      <c r="E160" s="51">
        <v>0</v>
      </c>
      <c r="F160" s="51">
        <v>0</v>
      </c>
      <c r="G160" s="24">
        <v>0</v>
      </c>
      <c r="H160" s="24">
        <v>0</v>
      </c>
      <c r="I160" s="51">
        <v>0</v>
      </c>
      <c r="J160" s="51">
        <v>0</v>
      </c>
      <c r="K160" s="24">
        <v>0</v>
      </c>
      <c r="L160" s="24">
        <v>0</v>
      </c>
    </row>
    <row r="161" spans="1:12" x14ac:dyDescent="0.25">
      <c r="A161" s="36" t="s">
        <v>159</v>
      </c>
      <c r="B161" s="16" t="s">
        <v>285</v>
      </c>
      <c r="C161" s="5" t="s">
        <v>297</v>
      </c>
      <c r="D161" s="24">
        <v>0</v>
      </c>
      <c r="E161" s="51">
        <v>0</v>
      </c>
      <c r="F161" s="51">
        <v>0</v>
      </c>
      <c r="G161" s="24">
        <v>0</v>
      </c>
      <c r="H161" s="24">
        <v>0</v>
      </c>
      <c r="I161" s="51">
        <v>0</v>
      </c>
      <c r="J161" s="51">
        <v>0</v>
      </c>
      <c r="K161" s="24">
        <v>0</v>
      </c>
      <c r="L161" s="24">
        <v>0</v>
      </c>
    </row>
    <row r="162" spans="1:12" x14ac:dyDescent="0.25">
      <c r="A162" s="35" t="s">
        <v>160</v>
      </c>
      <c r="B162" s="16" t="s">
        <v>285</v>
      </c>
      <c r="C162" s="4" t="s">
        <v>297</v>
      </c>
      <c r="D162" s="24">
        <v>0</v>
      </c>
      <c r="E162" s="51">
        <v>0</v>
      </c>
      <c r="F162" s="51">
        <v>0</v>
      </c>
      <c r="G162" s="24">
        <v>0</v>
      </c>
      <c r="H162" s="24">
        <v>0</v>
      </c>
      <c r="I162" s="51">
        <v>0</v>
      </c>
      <c r="J162" s="51">
        <v>0</v>
      </c>
      <c r="K162" s="24">
        <v>0</v>
      </c>
      <c r="L162" s="24">
        <v>0</v>
      </c>
    </row>
    <row r="163" spans="1:12" x14ac:dyDescent="0.25">
      <c r="A163" s="36" t="s">
        <v>161</v>
      </c>
      <c r="B163" s="16" t="s">
        <v>285</v>
      </c>
      <c r="C163" s="5" t="s">
        <v>297</v>
      </c>
      <c r="D163" s="24">
        <v>0</v>
      </c>
      <c r="E163" s="51">
        <v>0</v>
      </c>
      <c r="F163" s="51">
        <v>0</v>
      </c>
      <c r="G163" s="24">
        <v>0</v>
      </c>
      <c r="H163" s="24">
        <v>0</v>
      </c>
      <c r="I163" s="51">
        <v>0</v>
      </c>
      <c r="J163" s="51">
        <v>0</v>
      </c>
      <c r="K163" s="24">
        <v>0</v>
      </c>
      <c r="L163" s="24">
        <v>0</v>
      </c>
    </row>
    <row r="164" spans="1:12" x14ac:dyDescent="0.25">
      <c r="A164" s="35" t="s">
        <v>162</v>
      </c>
      <c r="B164" s="16" t="s">
        <v>285</v>
      </c>
      <c r="C164" s="4" t="s">
        <v>297</v>
      </c>
      <c r="D164" s="24">
        <v>0</v>
      </c>
      <c r="E164" s="51">
        <v>0</v>
      </c>
      <c r="F164" s="51">
        <v>0</v>
      </c>
      <c r="G164" s="24">
        <v>0</v>
      </c>
      <c r="H164" s="24">
        <v>0</v>
      </c>
      <c r="I164" s="51">
        <v>0</v>
      </c>
      <c r="J164" s="51">
        <v>0</v>
      </c>
      <c r="K164" s="24">
        <v>0</v>
      </c>
      <c r="L164" s="24">
        <v>0</v>
      </c>
    </row>
    <row r="165" spans="1:12" x14ac:dyDescent="0.25">
      <c r="A165" s="36" t="s">
        <v>163</v>
      </c>
      <c r="B165" s="16" t="s">
        <v>285</v>
      </c>
      <c r="C165" s="5" t="s">
        <v>297</v>
      </c>
      <c r="D165" s="24">
        <v>0</v>
      </c>
      <c r="E165" s="51">
        <v>0</v>
      </c>
      <c r="F165" s="51">
        <v>0</v>
      </c>
      <c r="G165" s="24">
        <v>0</v>
      </c>
      <c r="H165" s="24">
        <v>0</v>
      </c>
      <c r="I165" s="51">
        <v>0</v>
      </c>
      <c r="J165" s="51">
        <v>0</v>
      </c>
      <c r="K165" s="24">
        <v>0</v>
      </c>
      <c r="L165" s="24">
        <v>0</v>
      </c>
    </row>
    <row r="166" spans="1:12" x14ac:dyDescent="0.25">
      <c r="A166" s="35" t="s">
        <v>164</v>
      </c>
      <c r="B166" s="16" t="s">
        <v>280</v>
      </c>
      <c r="C166" s="4" t="s">
        <v>297</v>
      </c>
      <c r="D166" s="24">
        <v>0</v>
      </c>
      <c r="E166" s="51">
        <v>0</v>
      </c>
      <c r="F166" s="51">
        <v>0</v>
      </c>
      <c r="G166" s="24">
        <v>0</v>
      </c>
      <c r="H166" s="24">
        <v>0</v>
      </c>
      <c r="I166" s="51">
        <v>0</v>
      </c>
      <c r="J166" s="51">
        <v>0</v>
      </c>
      <c r="K166" s="24">
        <v>0</v>
      </c>
      <c r="L166" s="24">
        <v>0</v>
      </c>
    </row>
    <row r="167" spans="1:12" x14ac:dyDescent="0.25">
      <c r="A167" s="36" t="s">
        <v>165</v>
      </c>
      <c r="B167" s="16" t="s">
        <v>285</v>
      </c>
      <c r="C167" s="5" t="s">
        <v>297</v>
      </c>
      <c r="D167" s="24">
        <v>0</v>
      </c>
      <c r="E167" s="51">
        <v>0</v>
      </c>
      <c r="F167" s="51">
        <v>0</v>
      </c>
      <c r="G167" s="24">
        <v>0</v>
      </c>
      <c r="H167" s="24">
        <v>0</v>
      </c>
      <c r="I167" s="51">
        <v>0</v>
      </c>
      <c r="J167" s="51">
        <v>0</v>
      </c>
      <c r="K167" s="24">
        <v>0</v>
      </c>
      <c r="L167" s="24">
        <v>0</v>
      </c>
    </row>
    <row r="168" spans="1:12" x14ac:dyDescent="0.25">
      <c r="A168" s="35" t="s">
        <v>166</v>
      </c>
      <c r="B168" s="16" t="s">
        <v>285</v>
      </c>
      <c r="C168" s="4" t="s">
        <v>297</v>
      </c>
      <c r="D168" s="24">
        <v>0</v>
      </c>
      <c r="E168" s="51">
        <v>0</v>
      </c>
      <c r="F168" s="51">
        <v>0</v>
      </c>
      <c r="G168" s="24">
        <v>0</v>
      </c>
      <c r="H168" s="24">
        <v>0</v>
      </c>
      <c r="I168" s="51">
        <v>0</v>
      </c>
      <c r="J168" s="51">
        <v>0</v>
      </c>
      <c r="K168" s="24">
        <v>0</v>
      </c>
      <c r="L168" s="24">
        <v>0</v>
      </c>
    </row>
    <row r="169" spans="1:12" x14ac:dyDescent="0.25">
      <c r="A169" s="36" t="s">
        <v>167</v>
      </c>
      <c r="B169" s="16" t="s">
        <v>280</v>
      </c>
      <c r="C169" s="5" t="s">
        <v>297</v>
      </c>
      <c r="D169" s="24">
        <v>0</v>
      </c>
      <c r="E169" s="51">
        <v>0</v>
      </c>
      <c r="F169" s="51">
        <v>0</v>
      </c>
      <c r="G169" s="24">
        <v>0</v>
      </c>
      <c r="H169" s="24">
        <v>0</v>
      </c>
      <c r="I169" s="51">
        <v>0</v>
      </c>
      <c r="J169" s="51">
        <v>0</v>
      </c>
      <c r="K169" s="24">
        <v>0</v>
      </c>
      <c r="L169" s="24">
        <v>0</v>
      </c>
    </row>
    <row r="170" spans="1:12" x14ac:dyDescent="0.25">
      <c r="A170" s="35" t="s">
        <v>168</v>
      </c>
      <c r="B170" s="16" t="s">
        <v>285</v>
      </c>
      <c r="C170" s="4" t="s">
        <v>297</v>
      </c>
      <c r="D170" s="24">
        <v>0</v>
      </c>
      <c r="E170" s="51">
        <v>0</v>
      </c>
      <c r="F170" s="51">
        <v>0</v>
      </c>
      <c r="G170" s="24">
        <v>0</v>
      </c>
      <c r="H170" s="24">
        <v>0</v>
      </c>
      <c r="I170" s="51">
        <v>0</v>
      </c>
      <c r="J170" s="51">
        <v>0</v>
      </c>
      <c r="K170" s="24">
        <v>0</v>
      </c>
      <c r="L170" s="24">
        <v>0</v>
      </c>
    </row>
    <row r="171" spans="1:12" x14ac:dyDescent="0.25">
      <c r="A171" s="36" t="s">
        <v>169</v>
      </c>
      <c r="B171" s="16" t="s">
        <v>285</v>
      </c>
      <c r="C171" s="5" t="s">
        <v>297</v>
      </c>
      <c r="D171" s="24">
        <v>0</v>
      </c>
      <c r="E171" s="51">
        <v>0</v>
      </c>
      <c r="F171" s="51">
        <v>0</v>
      </c>
      <c r="G171" s="24">
        <v>0</v>
      </c>
      <c r="H171" s="24">
        <v>0</v>
      </c>
      <c r="I171" s="51">
        <v>0</v>
      </c>
      <c r="J171" s="51">
        <v>0</v>
      </c>
      <c r="K171" s="24">
        <v>0</v>
      </c>
      <c r="L171" s="24">
        <v>0</v>
      </c>
    </row>
    <row r="172" spans="1:12" x14ac:dyDescent="0.25">
      <c r="A172" s="35" t="s">
        <v>170</v>
      </c>
      <c r="B172" s="16" t="s">
        <v>285</v>
      </c>
      <c r="C172" s="4" t="s">
        <v>297</v>
      </c>
      <c r="D172" s="24">
        <v>0</v>
      </c>
      <c r="E172" s="51">
        <v>0</v>
      </c>
      <c r="F172" s="51">
        <v>0</v>
      </c>
      <c r="G172" s="24">
        <v>0</v>
      </c>
      <c r="H172" s="24">
        <v>0</v>
      </c>
      <c r="I172" s="51">
        <v>0</v>
      </c>
      <c r="J172" s="51">
        <v>0</v>
      </c>
      <c r="K172" s="24">
        <v>0</v>
      </c>
      <c r="L172" s="24">
        <v>0</v>
      </c>
    </row>
    <row r="173" spans="1:12" x14ac:dyDescent="0.25">
      <c r="A173" s="36" t="s">
        <v>171</v>
      </c>
      <c r="B173" s="16" t="s">
        <v>285</v>
      </c>
      <c r="C173" s="5" t="s">
        <v>297</v>
      </c>
      <c r="D173" s="24">
        <v>0</v>
      </c>
      <c r="E173" s="51">
        <v>0</v>
      </c>
      <c r="F173" s="51">
        <v>0</v>
      </c>
      <c r="G173" s="24">
        <v>0</v>
      </c>
      <c r="H173" s="24">
        <v>0</v>
      </c>
      <c r="I173" s="51">
        <v>0</v>
      </c>
      <c r="J173" s="51">
        <v>0</v>
      </c>
      <c r="K173" s="24">
        <v>0</v>
      </c>
      <c r="L173" s="24">
        <v>0</v>
      </c>
    </row>
    <row r="174" spans="1:12" x14ac:dyDescent="0.25">
      <c r="A174" s="35" t="s">
        <v>172</v>
      </c>
      <c r="B174" s="16" t="s">
        <v>285</v>
      </c>
      <c r="C174" s="4" t="s">
        <v>297</v>
      </c>
      <c r="D174" s="24">
        <v>0</v>
      </c>
      <c r="E174" s="51">
        <v>0</v>
      </c>
      <c r="F174" s="51">
        <v>0</v>
      </c>
      <c r="G174" s="24">
        <v>0</v>
      </c>
      <c r="H174" s="24">
        <v>0</v>
      </c>
      <c r="I174" s="51">
        <v>0</v>
      </c>
      <c r="J174" s="51">
        <v>0</v>
      </c>
      <c r="K174" s="24">
        <v>0</v>
      </c>
      <c r="L174" s="24">
        <v>0</v>
      </c>
    </row>
    <row r="175" spans="1:12" x14ac:dyDescent="0.25">
      <c r="A175" s="36" t="s">
        <v>173</v>
      </c>
      <c r="B175" s="16" t="s">
        <v>285</v>
      </c>
      <c r="C175" s="5" t="s">
        <v>297</v>
      </c>
      <c r="D175" s="24">
        <v>0</v>
      </c>
      <c r="E175" s="51">
        <v>0</v>
      </c>
      <c r="F175" s="51">
        <v>0</v>
      </c>
      <c r="G175" s="24">
        <v>0</v>
      </c>
      <c r="H175" s="24">
        <v>0</v>
      </c>
      <c r="I175" s="51">
        <v>0</v>
      </c>
      <c r="J175" s="51">
        <v>0</v>
      </c>
      <c r="K175" s="24">
        <v>0</v>
      </c>
      <c r="L175" s="24">
        <v>0</v>
      </c>
    </row>
    <row r="176" spans="1:12" x14ac:dyDescent="0.25">
      <c r="A176" s="35" t="s">
        <v>174</v>
      </c>
      <c r="B176" s="16" t="s">
        <v>285</v>
      </c>
      <c r="C176" s="4" t="s">
        <v>297</v>
      </c>
      <c r="D176" s="24">
        <v>0</v>
      </c>
      <c r="E176" s="51">
        <v>0</v>
      </c>
      <c r="F176" s="51">
        <v>0</v>
      </c>
      <c r="G176" s="24">
        <v>0</v>
      </c>
      <c r="H176" s="24">
        <v>0</v>
      </c>
      <c r="I176" s="51">
        <v>0</v>
      </c>
      <c r="J176" s="51">
        <v>0</v>
      </c>
      <c r="K176" s="24">
        <v>0</v>
      </c>
      <c r="L176" s="24">
        <v>0</v>
      </c>
    </row>
    <row r="177" spans="1:12" x14ac:dyDescent="0.25">
      <c r="A177" s="36" t="s">
        <v>175</v>
      </c>
      <c r="B177" s="16" t="s">
        <v>285</v>
      </c>
      <c r="C177" s="5" t="s">
        <v>297</v>
      </c>
      <c r="D177" s="24">
        <v>0</v>
      </c>
      <c r="E177" s="51">
        <v>0</v>
      </c>
      <c r="F177" s="51">
        <v>0</v>
      </c>
      <c r="G177" s="24">
        <v>0</v>
      </c>
      <c r="H177" s="24">
        <v>0</v>
      </c>
      <c r="I177" s="51">
        <v>0</v>
      </c>
      <c r="J177" s="51">
        <v>0</v>
      </c>
      <c r="K177" s="24">
        <v>0</v>
      </c>
      <c r="L177" s="24">
        <v>0</v>
      </c>
    </row>
    <row r="178" spans="1:12" x14ac:dyDescent="0.25">
      <c r="A178" s="35" t="s">
        <v>176</v>
      </c>
      <c r="B178" s="16" t="s">
        <v>285</v>
      </c>
      <c r="C178" s="4" t="s">
        <v>297</v>
      </c>
      <c r="D178" s="24">
        <v>0</v>
      </c>
      <c r="E178" s="51">
        <v>0</v>
      </c>
      <c r="F178" s="51">
        <v>0</v>
      </c>
      <c r="G178" s="24">
        <v>0</v>
      </c>
      <c r="H178" s="24">
        <v>0</v>
      </c>
      <c r="I178" s="51">
        <v>0</v>
      </c>
      <c r="J178" s="51">
        <v>0</v>
      </c>
      <c r="K178" s="24">
        <v>0</v>
      </c>
      <c r="L178" s="24">
        <v>0</v>
      </c>
    </row>
    <row r="179" spans="1:12" x14ac:dyDescent="0.25">
      <c r="A179" s="36" t="s">
        <v>177</v>
      </c>
      <c r="B179" s="16" t="s">
        <v>285</v>
      </c>
      <c r="C179" s="5" t="s">
        <v>297</v>
      </c>
      <c r="D179" s="24">
        <v>0</v>
      </c>
      <c r="E179" s="51">
        <v>0</v>
      </c>
      <c r="F179" s="51">
        <v>0</v>
      </c>
      <c r="G179" s="24">
        <v>0</v>
      </c>
      <c r="H179" s="24">
        <v>0</v>
      </c>
      <c r="I179" s="51">
        <v>0</v>
      </c>
      <c r="J179" s="51">
        <v>0</v>
      </c>
      <c r="K179" s="24">
        <v>0</v>
      </c>
      <c r="L179" s="24">
        <v>0</v>
      </c>
    </row>
    <row r="180" spans="1:12" x14ac:dyDescent="0.25">
      <c r="A180" s="35" t="s">
        <v>178</v>
      </c>
      <c r="B180" s="16" t="s">
        <v>285</v>
      </c>
      <c r="C180" s="4" t="s">
        <v>297</v>
      </c>
      <c r="D180" s="24">
        <v>0</v>
      </c>
      <c r="E180" s="51">
        <v>0</v>
      </c>
      <c r="F180" s="51">
        <v>0</v>
      </c>
      <c r="G180" s="24">
        <v>0</v>
      </c>
      <c r="H180" s="24">
        <v>0</v>
      </c>
      <c r="I180" s="51">
        <v>0</v>
      </c>
      <c r="J180" s="51">
        <v>0</v>
      </c>
      <c r="K180" s="24">
        <v>0</v>
      </c>
      <c r="L180" s="24">
        <v>0</v>
      </c>
    </row>
    <row r="181" spans="1:12" x14ac:dyDescent="0.25">
      <c r="A181" s="36" t="s">
        <v>179</v>
      </c>
      <c r="B181" s="16" t="s">
        <v>285</v>
      </c>
      <c r="C181" s="5" t="s">
        <v>297</v>
      </c>
      <c r="D181" s="24">
        <v>0</v>
      </c>
      <c r="E181" s="51">
        <v>0</v>
      </c>
      <c r="F181" s="51">
        <v>0</v>
      </c>
      <c r="G181" s="24">
        <v>0</v>
      </c>
      <c r="H181" s="24">
        <v>0</v>
      </c>
      <c r="I181" s="51">
        <v>0</v>
      </c>
      <c r="J181" s="51">
        <v>0</v>
      </c>
      <c r="K181" s="24">
        <v>0</v>
      </c>
      <c r="L181" s="24">
        <v>0</v>
      </c>
    </row>
    <row r="182" spans="1:12" x14ac:dyDescent="0.25">
      <c r="A182" s="35" t="s">
        <v>180</v>
      </c>
      <c r="B182" s="16" t="s">
        <v>285</v>
      </c>
      <c r="C182" s="4" t="s">
        <v>297</v>
      </c>
      <c r="D182" s="24">
        <v>0</v>
      </c>
      <c r="E182" s="51">
        <v>0</v>
      </c>
      <c r="F182" s="51">
        <v>0</v>
      </c>
      <c r="G182" s="24">
        <v>0</v>
      </c>
      <c r="H182" s="24">
        <v>0</v>
      </c>
      <c r="I182" s="51">
        <v>0</v>
      </c>
      <c r="J182" s="51">
        <v>0</v>
      </c>
      <c r="K182" s="24">
        <v>0</v>
      </c>
      <c r="L182" s="24">
        <v>0</v>
      </c>
    </row>
    <row r="183" spans="1:12" x14ac:dyDescent="0.25">
      <c r="A183" s="36" t="s">
        <v>181</v>
      </c>
      <c r="B183" s="16" t="s">
        <v>285</v>
      </c>
      <c r="C183" s="5" t="s">
        <v>297</v>
      </c>
      <c r="D183" s="24">
        <v>0</v>
      </c>
      <c r="E183" s="51">
        <v>0</v>
      </c>
      <c r="F183" s="51">
        <v>0</v>
      </c>
      <c r="G183" s="24">
        <v>0</v>
      </c>
      <c r="H183" s="24">
        <v>0</v>
      </c>
      <c r="I183" s="51">
        <v>0</v>
      </c>
      <c r="J183" s="51">
        <v>0</v>
      </c>
      <c r="K183" s="24">
        <v>0</v>
      </c>
      <c r="L183" s="24">
        <v>0</v>
      </c>
    </row>
    <row r="184" spans="1:12" x14ac:dyDescent="0.25">
      <c r="A184" s="35" t="s">
        <v>182</v>
      </c>
      <c r="B184" s="16" t="s">
        <v>285</v>
      </c>
      <c r="C184" s="4" t="s">
        <v>297</v>
      </c>
      <c r="D184" s="24">
        <v>0</v>
      </c>
      <c r="E184" s="51">
        <v>0</v>
      </c>
      <c r="F184" s="51">
        <v>0</v>
      </c>
      <c r="G184" s="24">
        <v>0</v>
      </c>
      <c r="H184" s="24">
        <v>0</v>
      </c>
      <c r="I184" s="51">
        <v>0</v>
      </c>
      <c r="J184" s="51">
        <v>0</v>
      </c>
      <c r="K184" s="24">
        <v>0</v>
      </c>
      <c r="L184" s="24">
        <v>0</v>
      </c>
    </row>
    <row r="185" spans="1:12" x14ac:dyDescent="0.25">
      <c r="A185" s="36" t="s">
        <v>183</v>
      </c>
      <c r="B185" s="16" t="s">
        <v>285</v>
      </c>
      <c r="C185" s="5" t="s">
        <v>297</v>
      </c>
      <c r="D185" s="24">
        <v>0</v>
      </c>
      <c r="E185" s="51">
        <v>0</v>
      </c>
      <c r="F185" s="51">
        <v>0</v>
      </c>
      <c r="G185" s="24">
        <v>0</v>
      </c>
      <c r="H185" s="24">
        <v>0</v>
      </c>
      <c r="I185" s="51">
        <v>0</v>
      </c>
      <c r="J185" s="51">
        <v>0</v>
      </c>
      <c r="K185" s="24">
        <v>0</v>
      </c>
      <c r="L185" s="24">
        <v>0</v>
      </c>
    </row>
    <row r="186" spans="1:12" x14ac:dyDescent="0.25">
      <c r="A186" s="35" t="s">
        <v>184</v>
      </c>
      <c r="B186" s="16" t="s">
        <v>285</v>
      </c>
      <c r="C186" s="4" t="s">
        <v>297</v>
      </c>
      <c r="D186" s="24">
        <v>0</v>
      </c>
      <c r="E186" s="51">
        <v>0</v>
      </c>
      <c r="F186" s="51">
        <v>0</v>
      </c>
      <c r="G186" s="24">
        <v>0</v>
      </c>
      <c r="H186" s="24">
        <v>0</v>
      </c>
      <c r="I186" s="51">
        <v>0</v>
      </c>
      <c r="J186" s="51">
        <v>0</v>
      </c>
      <c r="K186" s="24">
        <v>0</v>
      </c>
      <c r="L186" s="24">
        <v>0</v>
      </c>
    </row>
    <row r="187" spans="1:12" x14ac:dyDescent="0.25">
      <c r="A187" s="36" t="s">
        <v>185</v>
      </c>
      <c r="B187" s="16" t="s">
        <v>285</v>
      </c>
      <c r="C187" s="5" t="s">
        <v>297</v>
      </c>
      <c r="D187" s="24">
        <v>0</v>
      </c>
      <c r="E187" s="51">
        <v>0</v>
      </c>
      <c r="F187" s="51">
        <v>0</v>
      </c>
      <c r="G187" s="24">
        <v>0</v>
      </c>
      <c r="H187" s="24">
        <v>0</v>
      </c>
      <c r="I187" s="51">
        <v>0</v>
      </c>
      <c r="J187" s="51">
        <v>0</v>
      </c>
      <c r="K187" s="24">
        <v>0</v>
      </c>
      <c r="L187" s="24">
        <v>0</v>
      </c>
    </row>
    <row r="188" spans="1:12" x14ac:dyDescent="0.25">
      <c r="A188" s="35" t="s">
        <v>186</v>
      </c>
      <c r="B188" s="16" t="s">
        <v>285</v>
      </c>
      <c r="C188" s="4" t="s">
        <v>297</v>
      </c>
      <c r="D188" s="24">
        <v>0</v>
      </c>
      <c r="E188" s="51">
        <v>0</v>
      </c>
      <c r="F188" s="51">
        <v>0</v>
      </c>
      <c r="G188" s="24">
        <v>0</v>
      </c>
      <c r="H188" s="24">
        <v>0</v>
      </c>
      <c r="I188" s="51">
        <v>0</v>
      </c>
      <c r="J188" s="51">
        <v>0</v>
      </c>
      <c r="K188" s="24">
        <v>0</v>
      </c>
      <c r="L188" s="24">
        <v>0</v>
      </c>
    </row>
    <row r="189" spans="1:12" x14ac:dyDescent="0.25">
      <c r="A189" s="36" t="s">
        <v>187</v>
      </c>
      <c r="B189" s="16" t="s">
        <v>285</v>
      </c>
      <c r="C189" s="5" t="s">
        <v>297</v>
      </c>
      <c r="D189" s="24">
        <v>0</v>
      </c>
      <c r="E189" s="51">
        <v>0</v>
      </c>
      <c r="F189" s="51">
        <v>0</v>
      </c>
      <c r="G189" s="24">
        <v>0</v>
      </c>
      <c r="H189" s="24">
        <v>0</v>
      </c>
      <c r="I189" s="51">
        <v>0</v>
      </c>
      <c r="J189" s="51">
        <v>0</v>
      </c>
      <c r="K189" s="24">
        <v>0</v>
      </c>
      <c r="L189" s="24">
        <v>0</v>
      </c>
    </row>
    <row r="190" spans="1:12" x14ac:dyDescent="0.25">
      <c r="A190" s="35" t="s">
        <v>188</v>
      </c>
      <c r="B190" s="16" t="s">
        <v>290</v>
      </c>
      <c r="C190" s="4" t="s">
        <v>297</v>
      </c>
      <c r="D190" s="24">
        <v>0</v>
      </c>
      <c r="E190" s="51">
        <v>0</v>
      </c>
      <c r="F190" s="51">
        <v>0</v>
      </c>
      <c r="G190" s="24">
        <v>0</v>
      </c>
      <c r="H190" s="24">
        <v>0</v>
      </c>
      <c r="I190" s="51">
        <v>0</v>
      </c>
      <c r="J190" s="51">
        <v>0</v>
      </c>
      <c r="K190" s="24">
        <v>0</v>
      </c>
      <c r="L190" s="24">
        <v>0</v>
      </c>
    </row>
    <row r="191" spans="1:12" x14ac:dyDescent="0.25">
      <c r="A191" s="36" t="s">
        <v>189</v>
      </c>
      <c r="B191" s="16" t="s">
        <v>285</v>
      </c>
      <c r="C191" s="5" t="s">
        <v>297</v>
      </c>
      <c r="D191" s="24">
        <v>0</v>
      </c>
      <c r="E191" s="51">
        <v>0</v>
      </c>
      <c r="F191" s="51">
        <v>0</v>
      </c>
      <c r="G191" s="24">
        <v>0</v>
      </c>
      <c r="H191" s="24">
        <v>0</v>
      </c>
      <c r="I191" s="51">
        <v>0</v>
      </c>
      <c r="J191" s="51">
        <v>0</v>
      </c>
      <c r="K191" s="24">
        <v>0</v>
      </c>
      <c r="L191" s="24">
        <v>0</v>
      </c>
    </row>
    <row r="192" spans="1:12" x14ac:dyDescent="0.25">
      <c r="A192" s="35" t="s">
        <v>190</v>
      </c>
      <c r="B192" s="16" t="s">
        <v>285</v>
      </c>
      <c r="C192" s="4" t="s">
        <v>297</v>
      </c>
      <c r="D192" s="24">
        <v>0</v>
      </c>
      <c r="E192" s="51">
        <v>0</v>
      </c>
      <c r="F192" s="51">
        <v>0</v>
      </c>
      <c r="G192" s="24">
        <v>0</v>
      </c>
      <c r="H192" s="24">
        <v>0</v>
      </c>
      <c r="I192" s="51">
        <v>0</v>
      </c>
      <c r="J192" s="51">
        <v>0</v>
      </c>
      <c r="K192" s="24">
        <v>0</v>
      </c>
      <c r="L192" s="24">
        <v>0</v>
      </c>
    </row>
    <row r="193" spans="1:12" x14ac:dyDescent="0.25">
      <c r="A193" s="36" t="s">
        <v>191</v>
      </c>
      <c r="B193" s="16" t="s">
        <v>285</v>
      </c>
      <c r="C193" s="5" t="s">
        <v>297</v>
      </c>
      <c r="D193" s="24">
        <v>0</v>
      </c>
      <c r="E193" s="51">
        <v>0</v>
      </c>
      <c r="F193" s="51">
        <v>0</v>
      </c>
      <c r="G193" s="24">
        <v>0</v>
      </c>
      <c r="H193" s="24">
        <v>0</v>
      </c>
      <c r="I193" s="51">
        <v>0</v>
      </c>
      <c r="J193" s="51">
        <v>0</v>
      </c>
      <c r="K193" s="24">
        <v>0</v>
      </c>
      <c r="L193" s="24">
        <v>0</v>
      </c>
    </row>
    <row r="194" spans="1:12" x14ac:dyDescent="0.25">
      <c r="A194" s="35" t="s">
        <v>192</v>
      </c>
      <c r="B194" s="16" t="s">
        <v>285</v>
      </c>
      <c r="C194" s="4" t="s">
        <v>297</v>
      </c>
      <c r="D194" s="24">
        <v>0</v>
      </c>
      <c r="E194" s="51">
        <v>0</v>
      </c>
      <c r="F194" s="51">
        <v>0</v>
      </c>
      <c r="G194" s="24">
        <v>0</v>
      </c>
      <c r="H194" s="24">
        <v>0</v>
      </c>
      <c r="I194" s="51">
        <v>0</v>
      </c>
      <c r="J194" s="51">
        <v>0</v>
      </c>
      <c r="K194" s="24">
        <v>0</v>
      </c>
      <c r="L194" s="24">
        <v>0</v>
      </c>
    </row>
    <row r="195" spans="1:12" x14ac:dyDescent="0.25">
      <c r="A195" s="36" t="s">
        <v>193</v>
      </c>
      <c r="B195" s="16" t="s">
        <v>285</v>
      </c>
      <c r="C195" s="5" t="s">
        <v>297</v>
      </c>
      <c r="D195" s="24">
        <v>0</v>
      </c>
      <c r="E195" s="51">
        <v>0</v>
      </c>
      <c r="F195" s="51">
        <v>0</v>
      </c>
      <c r="G195" s="24">
        <v>0</v>
      </c>
      <c r="H195" s="24">
        <v>0</v>
      </c>
      <c r="I195" s="51">
        <v>0</v>
      </c>
      <c r="J195" s="51">
        <v>0</v>
      </c>
      <c r="K195" s="24">
        <v>0</v>
      </c>
      <c r="L195" s="24">
        <v>0</v>
      </c>
    </row>
    <row r="196" spans="1:12" x14ac:dyDescent="0.25">
      <c r="A196" s="35" t="s">
        <v>194</v>
      </c>
      <c r="B196" s="16" t="s">
        <v>285</v>
      </c>
      <c r="C196" s="4" t="s">
        <v>297</v>
      </c>
      <c r="D196" s="24">
        <v>0</v>
      </c>
      <c r="E196" s="51">
        <v>0</v>
      </c>
      <c r="F196" s="51">
        <v>0</v>
      </c>
      <c r="G196" s="24">
        <v>0</v>
      </c>
      <c r="H196" s="24">
        <v>0</v>
      </c>
      <c r="I196" s="51">
        <v>0</v>
      </c>
      <c r="J196" s="51">
        <v>0</v>
      </c>
      <c r="K196" s="24">
        <v>0</v>
      </c>
      <c r="L196" s="24">
        <v>0</v>
      </c>
    </row>
    <row r="197" spans="1:12" x14ac:dyDescent="0.25">
      <c r="A197" s="36" t="s">
        <v>195</v>
      </c>
      <c r="B197" s="16" t="s">
        <v>285</v>
      </c>
      <c r="C197" s="5" t="s">
        <v>297</v>
      </c>
      <c r="D197" s="24">
        <v>0</v>
      </c>
      <c r="E197" s="51">
        <v>0</v>
      </c>
      <c r="F197" s="51">
        <v>0</v>
      </c>
      <c r="G197" s="24">
        <v>0</v>
      </c>
      <c r="H197" s="24">
        <v>0</v>
      </c>
      <c r="I197" s="51">
        <v>0</v>
      </c>
      <c r="J197" s="51">
        <v>0</v>
      </c>
      <c r="K197" s="24">
        <v>0</v>
      </c>
      <c r="L197" s="24">
        <v>0</v>
      </c>
    </row>
    <row r="198" spans="1:12" x14ac:dyDescent="0.25">
      <c r="A198" s="35" t="s">
        <v>196</v>
      </c>
      <c r="B198" s="16" t="s">
        <v>291</v>
      </c>
      <c r="C198" s="4" t="s">
        <v>297</v>
      </c>
      <c r="D198" s="24">
        <v>0</v>
      </c>
      <c r="E198" s="51">
        <v>0</v>
      </c>
      <c r="F198" s="51">
        <v>0</v>
      </c>
      <c r="G198" s="24">
        <v>0</v>
      </c>
      <c r="H198" s="24">
        <v>0</v>
      </c>
      <c r="I198" s="51">
        <v>0</v>
      </c>
      <c r="J198" s="51">
        <v>0</v>
      </c>
      <c r="K198" s="24">
        <v>0</v>
      </c>
      <c r="L198" s="24">
        <v>0</v>
      </c>
    </row>
    <row r="199" spans="1:12" x14ac:dyDescent="0.25">
      <c r="A199" s="36" t="s">
        <v>197</v>
      </c>
      <c r="B199" s="16" t="s">
        <v>285</v>
      </c>
      <c r="C199" s="5" t="s">
        <v>297</v>
      </c>
      <c r="D199" s="24">
        <v>0</v>
      </c>
      <c r="E199" s="51">
        <v>0</v>
      </c>
      <c r="F199" s="51">
        <v>0</v>
      </c>
      <c r="G199" s="24">
        <v>0</v>
      </c>
      <c r="H199" s="24">
        <v>0</v>
      </c>
      <c r="I199" s="51">
        <v>0</v>
      </c>
      <c r="J199" s="51">
        <v>0</v>
      </c>
      <c r="K199" s="24">
        <v>0</v>
      </c>
      <c r="L199" s="24">
        <v>0</v>
      </c>
    </row>
    <row r="200" spans="1:12" x14ac:dyDescent="0.25">
      <c r="A200" s="35" t="s">
        <v>198</v>
      </c>
      <c r="B200" s="16" t="s">
        <v>285</v>
      </c>
      <c r="C200" s="4" t="s">
        <v>297</v>
      </c>
      <c r="D200" s="24">
        <v>0</v>
      </c>
      <c r="E200" s="51">
        <v>0</v>
      </c>
      <c r="F200" s="51">
        <v>0</v>
      </c>
      <c r="G200" s="24">
        <v>0</v>
      </c>
      <c r="H200" s="24">
        <v>0</v>
      </c>
      <c r="I200" s="51">
        <v>0</v>
      </c>
      <c r="J200" s="51">
        <v>0</v>
      </c>
      <c r="K200" s="24">
        <v>0</v>
      </c>
      <c r="L200" s="24">
        <v>0</v>
      </c>
    </row>
    <row r="201" spans="1:12" x14ac:dyDescent="0.25">
      <c r="A201" s="36" t="s">
        <v>199</v>
      </c>
      <c r="B201" s="16" t="s">
        <v>285</v>
      </c>
      <c r="C201" s="5" t="s">
        <v>297</v>
      </c>
      <c r="D201" s="24">
        <v>0</v>
      </c>
      <c r="E201" s="51">
        <v>0</v>
      </c>
      <c r="F201" s="51">
        <v>0</v>
      </c>
      <c r="G201" s="24">
        <v>0</v>
      </c>
      <c r="H201" s="24">
        <v>0</v>
      </c>
      <c r="I201" s="51">
        <v>0</v>
      </c>
      <c r="J201" s="51">
        <v>0</v>
      </c>
      <c r="K201" s="24">
        <v>0</v>
      </c>
      <c r="L201" s="24">
        <v>0</v>
      </c>
    </row>
    <row r="202" spans="1:12" x14ac:dyDescent="0.25">
      <c r="A202" s="35" t="s">
        <v>200</v>
      </c>
      <c r="B202" s="16" t="s">
        <v>285</v>
      </c>
      <c r="C202" s="4" t="s">
        <v>297</v>
      </c>
      <c r="D202" s="24">
        <v>0</v>
      </c>
      <c r="E202" s="51">
        <v>0</v>
      </c>
      <c r="F202" s="51">
        <v>0</v>
      </c>
      <c r="G202" s="24">
        <v>0</v>
      </c>
      <c r="H202" s="24">
        <v>0</v>
      </c>
      <c r="I202" s="51">
        <v>0</v>
      </c>
      <c r="J202" s="51">
        <v>0</v>
      </c>
      <c r="K202" s="24">
        <v>0</v>
      </c>
      <c r="L202" s="24">
        <v>0</v>
      </c>
    </row>
    <row r="203" spans="1:12" x14ac:dyDescent="0.25">
      <c r="A203" s="36" t="s">
        <v>201</v>
      </c>
      <c r="B203" s="16" t="s">
        <v>285</v>
      </c>
      <c r="C203" s="5" t="s">
        <v>297</v>
      </c>
      <c r="D203" s="24">
        <v>0</v>
      </c>
      <c r="E203" s="51">
        <v>0</v>
      </c>
      <c r="F203" s="51">
        <v>0</v>
      </c>
      <c r="G203" s="24">
        <v>0</v>
      </c>
      <c r="H203" s="24">
        <v>0</v>
      </c>
      <c r="I203" s="51">
        <v>0</v>
      </c>
      <c r="J203" s="51">
        <v>0</v>
      </c>
      <c r="K203" s="24">
        <v>0</v>
      </c>
      <c r="L203" s="24">
        <v>0</v>
      </c>
    </row>
    <row r="204" spans="1:12" x14ac:dyDescent="0.25">
      <c r="A204" s="35" t="s">
        <v>202</v>
      </c>
      <c r="B204" s="16" t="s">
        <v>277</v>
      </c>
      <c r="C204" s="4" t="s">
        <v>297</v>
      </c>
      <c r="D204" s="24">
        <v>0</v>
      </c>
      <c r="E204" s="51">
        <v>0</v>
      </c>
      <c r="F204" s="51">
        <v>0</v>
      </c>
      <c r="G204" s="24">
        <v>0</v>
      </c>
      <c r="H204" s="24">
        <v>0</v>
      </c>
      <c r="I204" s="51">
        <v>0</v>
      </c>
      <c r="J204" s="51">
        <v>0</v>
      </c>
      <c r="K204" s="24">
        <v>0</v>
      </c>
      <c r="L204" s="24">
        <v>0</v>
      </c>
    </row>
    <row r="205" spans="1:12" x14ac:dyDescent="0.25">
      <c r="A205" s="36" t="s">
        <v>203</v>
      </c>
      <c r="B205" s="16" t="s">
        <v>292</v>
      </c>
      <c r="C205" s="5" t="s">
        <v>297</v>
      </c>
      <c r="D205" s="24">
        <v>0</v>
      </c>
      <c r="E205" s="51">
        <v>0</v>
      </c>
      <c r="F205" s="51">
        <v>0</v>
      </c>
      <c r="G205" s="24">
        <v>0</v>
      </c>
      <c r="H205" s="24">
        <v>0</v>
      </c>
      <c r="I205" s="51">
        <v>0</v>
      </c>
      <c r="J205" s="51">
        <v>0</v>
      </c>
      <c r="K205" s="24">
        <v>0</v>
      </c>
      <c r="L205" s="24">
        <v>0</v>
      </c>
    </row>
    <row r="206" spans="1:12" x14ac:dyDescent="0.25">
      <c r="A206" s="35" t="s">
        <v>204</v>
      </c>
      <c r="B206" s="16" t="s">
        <v>288</v>
      </c>
      <c r="C206" s="4" t="s">
        <v>297</v>
      </c>
      <c r="D206" s="24">
        <v>0</v>
      </c>
      <c r="E206" s="51">
        <v>0</v>
      </c>
      <c r="F206" s="51">
        <v>0</v>
      </c>
      <c r="G206" s="24">
        <v>0</v>
      </c>
      <c r="H206" s="24">
        <v>0</v>
      </c>
      <c r="I206" s="51">
        <v>0</v>
      </c>
      <c r="J206" s="51">
        <v>0</v>
      </c>
      <c r="K206" s="24">
        <v>0</v>
      </c>
      <c r="L206" s="24">
        <v>0</v>
      </c>
    </row>
    <row r="207" spans="1:12" x14ac:dyDescent="0.25">
      <c r="A207" s="36" t="s">
        <v>205</v>
      </c>
      <c r="B207" s="16" t="s">
        <v>280</v>
      </c>
      <c r="C207" s="5" t="s">
        <v>297</v>
      </c>
      <c r="D207" s="24">
        <v>0</v>
      </c>
      <c r="E207" s="51">
        <v>0</v>
      </c>
      <c r="F207" s="51">
        <v>0</v>
      </c>
      <c r="G207" s="24">
        <v>0</v>
      </c>
      <c r="H207" s="24">
        <v>0</v>
      </c>
      <c r="I207" s="51">
        <v>0</v>
      </c>
      <c r="J207" s="51">
        <v>0</v>
      </c>
      <c r="K207" s="24">
        <v>0</v>
      </c>
      <c r="L207" s="24">
        <v>0</v>
      </c>
    </row>
    <row r="208" spans="1:12" x14ac:dyDescent="0.25">
      <c r="A208" s="35" t="s">
        <v>206</v>
      </c>
      <c r="B208" s="16" t="s">
        <v>288</v>
      </c>
      <c r="C208" s="4" t="s">
        <v>297</v>
      </c>
      <c r="D208" s="24">
        <v>0</v>
      </c>
      <c r="E208" s="51">
        <v>0</v>
      </c>
      <c r="F208" s="51">
        <v>0</v>
      </c>
      <c r="G208" s="24">
        <v>0</v>
      </c>
      <c r="H208" s="24">
        <v>0</v>
      </c>
      <c r="I208" s="51">
        <v>0</v>
      </c>
      <c r="J208" s="51">
        <v>0</v>
      </c>
      <c r="K208" s="24">
        <v>0</v>
      </c>
      <c r="L208" s="24">
        <v>0</v>
      </c>
    </row>
    <row r="209" spans="1:12" x14ac:dyDescent="0.25">
      <c r="A209" s="36" t="s">
        <v>207</v>
      </c>
      <c r="B209" s="16" t="s">
        <v>288</v>
      </c>
      <c r="C209" s="5" t="s">
        <v>297</v>
      </c>
      <c r="D209" s="24">
        <v>0</v>
      </c>
      <c r="E209" s="51">
        <v>0</v>
      </c>
      <c r="F209" s="51">
        <v>0</v>
      </c>
      <c r="G209" s="24">
        <v>0</v>
      </c>
      <c r="H209" s="24">
        <v>0</v>
      </c>
      <c r="I209" s="51">
        <v>0</v>
      </c>
      <c r="J209" s="51">
        <v>0</v>
      </c>
      <c r="K209" s="24">
        <v>0</v>
      </c>
      <c r="L209" s="24">
        <v>0</v>
      </c>
    </row>
    <row r="210" spans="1:12" x14ac:dyDescent="0.25">
      <c r="A210" s="35" t="s">
        <v>208</v>
      </c>
      <c r="B210" s="16" t="s">
        <v>293</v>
      </c>
      <c r="C210" s="4" t="s">
        <v>297</v>
      </c>
      <c r="D210" s="24">
        <v>0</v>
      </c>
      <c r="E210" s="51">
        <v>0</v>
      </c>
      <c r="F210" s="51">
        <v>0</v>
      </c>
      <c r="G210" s="24">
        <v>0</v>
      </c>
      <c r="H210" s="24">
        <v>0</v>
      </c>
      <c r="I210" s="51">
        <v>0</v>
      </c>
      <c r="J210" s="51">
        <v>0</v>
      </c>
      <c r="K210" s="24">
        <v>0</v>
      </c>
      <c r="L210" s="24">
        <v>0</v>
      </c>
    </row>
    <row r="211" spans="1:12" x14ac:dyDescent="0.25">
      <c r="A211" s="36" t="s">
        <v>209</v>
      </c>
      <c r="B211" s="16" t="s">
        <v>288</v>
      </c>
      <c r="C211" s="5" t="s">
        <v>297</v>
      </c>
      <c r="D211" s="24">
        <v>0</v>
      </c>
      <c r="E211" s="51">
        <v>0</v>
      </c>
      <c r="F211" s="51">
        <v>0</v>
      </c>
      <c r="G211" s="24">
        <v>0</v>
      </c>
      <c r="H211" s="24">
        <v>0</v>
      </c>
      <c r="I211" s="51">
        <v>0</v>
      </c>
      <c r="J211" s="51">
        <v>0</v>
      </c>
      <c r="K211" s="24">
        <v>0</v>
      </c>
      <c r="L211" s="24">
        <v>0</v>
      </c>
    </row>
    <row r="212" spans="1:12" x14ac:dyDescent="0.25">
      <c r="A212" s="35" t="s">
        <v>210</v>
      </c>
      <c r="B212" s="16" t="s">
        <v>288</v>
      </c>
      <c r="C212" s="4" t="s">
        <v>297</v>
      </c>
      <c r="D212" s="24">
        <v>0</v>
      </c>
      <c r="E212" s="51">
        <v>0</v>
      </c>
      <c r="F212" s="51">
        <v>0</v>
      </c>
      <c r="G212" s="24">
        <v>0</v>
      </c>
      <c r="H212" s="24">
        <v>0</v>
      </c>
      <c r="I212" s="51">
        <v>0</v>
      </c>
      <c r="J212" s="51">
        <v>0</v>
      </c>
      <c r="K212" s="24">
        <v>0</v>
      </c>
      <c r="L212" s="24">
        <v>0</v>
      </c>
    </row>
    <row r="213" spans="1:12" x14ac:dyDescent="0.25">
      <c r="A213" s="36" t="s">
        <v>211</v>
      </c>
      <c r="B213" s="16" t="s">
        <v>288</v>
      </c>
      <c r="C213" s="5" t="s">
        <v>297</v>
      </c>
      <c r="D213" s="24">
        <v>0</v>
      </c>
      <c r="E213" s="51">
        <v>0</v>
      </c>
      <c r="F213" s="51">
        <v>0</v>
      </c>
      <c r="G213" s="24">
        <v>0</v>
      </c>
      <c r="H213" s="24">
        <v>0</v>
      </c>
      <c r="I213" s="51">
        <v>0</v>
      </c>
      <c r="J213" s="51">
        <v>0</v>
      </c>
      <c r="K213" s="24">
        <v>0</v>
      </c>
      <c r="L213" s="24">
        <v>0</v>
      </c>
    </row>
    <row r="214" spans="1:12" x14ac:dyDescent="0.25">
      <c r="A214" s="35" t="s">
        <v>212</v>
      </c>
      <c r="B214" s="16" t="s">
        <v>294</v>
      </c>
      <c r="C214" s="4" t="s">
        <v>297</v>
      </c>
      <c r="D214" s="24">
        <v>0</v>
      </c>
      <c r="E214" s="51">
        <v>0</v>
      </c>
      <c r="F214" s="51">
        <v>0</v>
      </c>
      <c r="G214" s="24">
        <v>0</v>
      </c>
      <c r="H214" s="24">
        <v>0</v>
      </c>
      <c r="I214" s="51">
        <v>0</v>
      </c>
      <c r="J214" s="51">
        <v>0</v>
      </c>
      <c r="K214" s="24">
        <v>0</v>
      </c>
      <c r="L214" s="24">
        <v>0</v>
      </c>
    </row>
    <row r="215" spans="1:12" x14ac:dyDescent="0.25">
      <c r="A215" s="36" t="s">
        <v>213</v>
      </c>
      <c r="B215" s="16" t="s">
        <v>288</v>
      </c>
      <c r="C215" s="5" t="s">
        <v>297</v>
      </c>
      <c r="D215" s="24">
        <v>0</v>
      </c>
      <c r="E215" s="51">
        <v>0</v>
      </c>
      <c r="F215" s="51">
        <v>0</v>
      </c>
      <c r="G215" s="24">
        <v>0</v>
      </c>
      <c r="H215" s="24">
        <v>0</v>
      </c>
      <c r="I215" s="51">
        <v>0</v>
      </c>
      <c r="J215" s="51">
        <v>0</v>
      </c>
      <c r="K215" s="24">
        <v>0</v>
      </c>
      <c r="L215" s="24">
        <v>0</v>
      </c>
    </row>
    <row r="216" spans="1:12" x14ac:dyDescent="0.25">
      <c r="A216" s="35" t="s">
        <v>214</v>
      </c>
      <c r="B216" s="16" t="s">
        <v>288</v>
      </c>
      <c r="C216" s="4" t="s">
        <v>297</v>
      </c>
      <c r="D216" s="24">
        <v>0</v>
      </c>
      <c r="E216" s="51">
        <v>0</v>
      </c>
      <c r="F216" s="51">
        <v>0</v>
      </c>
      <c r="G216" s="24">
        <v>0</v>
      </c>
      <c r="H216" s="24">
        <v>0</v>
      </c>
      <c r="I216" s="51">
        <v>0</v>
      </c>
      <c r="J216" s="51">
        <v>0</v>
      </c>
      <c r="K216" s="24">
        <v>0</v>
      </c>
      <c r="L216" s="24">
        <v>0</v>
      </c>
    </row>
    <row r="217" spans="1:12" x14ac:dyDescent="0.25">
      <c r="B217" s="52"/>
      <c r="C217" s="44"/>
      <c r="D217" s="45"/>
      <c r="E217" s="46"/>
      <c r="F217" s="46"/>
      <c r="G217" s="45"/>
      <c r="H217" s="45"/>
      <c r="I217" s="46"/>
      <c r="J217" s="46"/>
      <c r="K217" s="45"/>
      <c r="L217" s="45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A167-C1D6-44C1-B6F2-ADDC1818E584}">
  <dimension ref="A1:K30"/>
  <sheetViews>
    <sheetView workbookViewId="0">
      <selection activeCell="L1" sqref="L1:N1048576"/>
    </sheetView>
  </sheetViews>
  <sheetFormatPr defaultRowHeight="15" x14ac:dyDescent="0.25"/>
  <cols>
    <col min="1" max="1" width="15.42578125" customWidth="1"/>
    <col min="2" max="3" width="14.7109375" customWidth="1"/>
    <col min="4" max="4" width="14.28515625" customWidth="1"/>
    <col min="5" max="5" width="9" customWidth="1"/>
    <col min="7" max="7" width="15" customWidth="1"/>
    <col min="8" max="8" width="14.5703125" customWidth="1"/>
    <col min="9" max="9" width="14" customWidth="1"/>
    <col min="10" max="10" width="7.85546875" customWidth="1"/>
    <col min="11" max="11" width="7.140625" customWidth="1"/>
  </cols>
  <sheetData>
    <row r="1" spans="1:11" x14ac:dyDescent="0.25">
      <c r="A1" s="19" t="s">
        <v>225</v>
      </c>
      <c r="B1" s="47" t="s">
        <v>230</v>
      </c>
      <c r="C1" s="47" t="s">
        <v>231</v>
      </c>
      <c r="D1" s="47" t="s">
        <v>232</v>
      </c>
      <c r="E1" s="47" t="s">
        <v>233</v>
      </c>
      <c r="F1" s="47" t="s">
        <v>234</v>
      </c>
      <c r="G1" s="47" t="s">
        <v>235</v>
      </c>
      <c r="H1" s="19" t="s">
        <v>236</v>
      </c>
      <c r="I1" s="19" t="s">
        <v>237</v>
      </c>
      <c r="J1" s="19" t="s">
        <v>238</v>
      </c>
      <c r="K1" s="48" t="s">
        <v>239</v>
      </c>
    </row>
    <row r="2" spans="1:11" x14ac:dyDescent="0.25">
      <c r="A2" s="23">
        <v>663648.77</v>
      </c>
      <c r="B2" s="37">
        <v>7451.45</v>
      </c>
      <c r="C2" s="37">
        <v>5690.28</v>
      </c>
      <c r="D2" s="37">
        <v>4850.8</v>
      </c>
      <c r="E2" s="37">
        <v>0</v>
      </c>
      <c r="F2" s="37">
        <v>0</v>
      </c>
      <c r="G2" s="37">
        <v>21289.86</v>
      </c>
      <c r="H2" s="37">
        <v>16257.94</v>
      </c>
      <c r="I2" s="37">
        <v>13859.43</v>
      </c>
      <c r="J2" s="37">
        <v>0</v>
      </c>
      <c r="K2" s="39">
        <v>0</v>
      </c>
    </row>
    <row r="3" spans="1:11" x14ac:dyDescent="0.25">
      <c r="A3" s="24">
        <v>705160</v>
      </c>
      <c r="B3" s="40">
        <v>7917.54</v>
      </c>
      <c r="C3" s="40">
        <v>6046.2</v>
      </c>
      <c r="D3" s="40">
        <v>5154.21</v>
      </c>
      <c r="E3" s="40">
        <v>0</v>
      </c>
      <c r="F3" s="40">
        <v>0</v>
      </c>
      <c r="G3" s="40">
        <v>22621.54</v>
      </c>
      <c r="H3" s="40">
        <v>17274.86</v>
      </c>
      <c r="I3" s="40">
        <v>14726.31</v>
      </c>
      <c r="J3" s="40">
        <v>0</v>
      </c>
      <c r="K3" s="42">
        <v>0</v>
      </c>
    </row>
    <row r="4" spans="1:11" x14ac:dyDescent="0.25">
      <c r="A4" s="23">
        <v>663680</v>
      </c>
      <c r="B4" s="37">
        <v>7451.81</v>
      </c>
      <c r="C4" s="37">
        <v>5690.54</v>
      </c>
      <c r="D4" s="37">
        <v>4851.0200000000004</v>
      </c>
      <c r="E4" s="37">
        <v>0</v>
      </c>
      <c r="F4" s="37">
        <v>0</v>
      </c>
      <c r="G4" s="37">
        <v>21290.89</v>
      </c>
      <c r="H4" s="37">
        <v>16258.69</v>
      </c>
      <c r="I4" s="37">
        <v>13860.06</v>
      </c>
      <c r="J4" s="37">
        <v>0</v>
      </c>
      <c r="K4" s="39">
        <v>0</v>
      </c>
    </row>
    <row r="5" spans="1:11" x14ac:dyDescent="0.25">
      <c r="A5" s="23">
        <v>688316.93</v>
      </c>
      <c r="B5" s="40">
        <v>7728.43</v>
      </c>
      <c r="C5" s="40">
        <v>5901.79</v>
      </c>
      <c r="D5" s="40">
        <v>5031.1000000000004</v>
      </c>
      <c r="E5" s="40">
        <v>0</v>
      </c>
      <c r="F5" s="40">
        <v>0</v>
      </c>
      <c r="G5" s="40">
        <v>22081.23</v>
      </c>
      <c r="H5" s="40">
        <v>16862.259999999998</v>
      </c>
      <c r="I5" s="40">
        <v>14374.57</v>
      </c>
      <c r="J5" s="40">
        <v>0</v>
      </c>
      <c r="K5" s="42">
        <v>0</v>
      </c>
    </row>
    <row r="6" spans="1:11" x14ac:dyDescent="0.25">
      <c r="A6" s="37">
        <v>691008</v>
      </c>
      <c r="B6" s="40">
        <v>7758.64</v>
      </c>
      <c r="C6" s="40">
        <v>5924.86</v>
      </c>
      <c r="D6" s="40">
        <v>5050.7700000000004</v>
      </c>
      <c r="E6" s="40">
        <v>0</v>
      </c>
      <c r="F6" s="40">
        <v>0</v>
      </c>
      <c r="G6" s="40">
        <v>22167.54</v>
      </c>
      <c r="H6" s="40">
        <v>16928.169999999998</v>
      </c>
      <c r="I6" s="40">
        <v>14430.77</v>
      </c>
      <c r="J6" s="40">
        <v>0</v>
      </c>
      <c r="K6" s="40">
        <v>0</v>
      </c>
    </row>
    <row r="7" spans="1:11" x14ac:dyDescent="0.25">
      <c r="A7" s="23">
        <v>1224552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</row>
    <row r="8" spans="1:11" x14ac:dyDescent="0.25">
      <c r="A8" s="23">
        <v>1237224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</row>
    <row r="9" spans="1:11" x14ac:dyDescent="0.25">
      <c r="A9" s="23">
        <v>1281576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</row>
    <row r="10" spans="1:11" x14ac:dyDescent="0.25">
      <c r="A10" s="23">
        <v>1252008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</row>
    <row r="11" spans="1:11" x14ac:dyDescent="0.25">
      <c r="A11" s="23">
        <v>1259400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</row>
    <row r="12" spans="1:11" x14ac:dyDescent="0.25">
      <c r="A12" s="23">
        <v>1570920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  <row r="13" spans="1:11" x14ac:dyDescent="0.25">
      <c r="A13" s="23">
        <v>1576200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x14ac:dyDescent="0.25">
      <c r="A14" s="23">
        <v>1507560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x14ac:dyDescent="0.25">
      <c r="A15" s="23">
        <v>1475880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x14ac:dyDescent="0.25">
      <c r="A16" s="24">
        <v>1585000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x14ac:dyDescent="0.25">
      <c r="A17" s="23">
        <v>1515480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x14ac:dyDescent="0.25">
      <c r="A18" s="23">
        <v>1588344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</row>
    <row r="19" spans="1:11" x14ac:dyDescent="0.25">
      <c r="A19" s="23">
        <v>1555080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x14ac:dyDescent="0.25">
      <c r="A20" s="23">
        <v>1724304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x14ac:dyDescent="0.25">
      <c r="A21" s="23">
        <v>1510728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</row>
    <row r="22" spans="1:11" x14ac:dyDescent="0.25">
      <c r="A22" s="24">
        <v>1547688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 x14ac:dyDescent="0.25">
      <c r="A23" s="23">
        <v>1735656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x14ac:dyDescent="0.25">
      <c r="A24" s="23">
        <v>1754928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</row>
    <row r="25" spans="1:11" x14ac:dyDescent="0.25">
      <c r="A25" s="23">
        <v>1624776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x14ac:dyDescent="0.25">
      <c r="A26" s="24">
        <v>1547688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</row>
    <row r="27" spans="1:11" x14ac:dyDescent="0.25">
      <c r="A27" s="23">
        <v>1646600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x14ac:dyDescent="0.25">
      <c r="A28" s="23">
        <v>1712160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x14ac:dyDescent="0.25">
      <c r="A29" s="23">
        <v>1634632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</row>
    <row r="30" spans="1:11" x14ac:dyDescent="0.25">
      <c r="A30" s="54">
        <v>0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9851-EBA7-4321-85C0-501792DB5240}">
  <dimension ref="A1:L217"/>
  <sheetViews>
    <sheetView workbookViewId="0">
      <selection activeCell="A2" sqref="A2:L217"/>
    </sheetView>
  </sheetViews>
  <sheetFormatPr defaultRowHeight="15" x14ac:dyDescent="0.25"/>
  <cols>
    <col min="1" max="1" width="17" customWidth="1"/>
    <col min="2" max="2" width="6.140625" customWidth="1"/>
    <col min="3" max="3" width="5.7109375" customWidth="1"/>
    <col min="4" max="4" width="16.7109375" customWidth="1"/>
    <col min="5" max="5" width="16.7109375" style="21" customWidth="1"/>
    <col min="6" max="6" width="17.42578125" style="21" customWidth="1"/>
    <col min="7" max="7" width="17.85546875" customWidth="1"/>
    <col min="8" max="8" width="18.28515625" customWidth="1"/>
    <col min="9" max="9" width="18" style="21" customWidth="1"/>
    <col min="10" max="10" width="17.42578125" style="21" customWidth="1"/>
    <col min="11" max="11" width="18" customWidth="1"/>
    <col min="12" max="12" width="16" customWidth="1"/>
  </cols>
  <sheetData>
    <row r="1" spans="1:12" x14ac:dyDescent="0.25">
      <c r="A1" s="17" t="s">
        <v>218</v>
      </c>
      <c r="B1" s="18" t="s">
        <v>219</v>
      </c>
      <c r="C1" s="17" t="s">
        <v>220</v>
      </c>
      <c r="D1" s="19" t="s">
        <v>221</v>
      </c>
      <c r="E1" s="19" t="s">
        <v>222</v>
      </c>
      <c r="F1" s="17" t="s">
        <v>223</v>
      </c>
      <c r="G1" s="19" t="s">
        <v>224</v>
      </c>
      <c r="H1" s="17" t="s">
        <v>225</v>
      </c>
      <c r="I1" s="19" t="s">
        <v>227</v>
      </c>
      <c r="J1" s="19" t="s">
        <v>226</v>
      </c>
      <c r="K1" s="19" t="s">
        <v>228</v>
      </c>
      <c r="L1" s="20" t="s">
        <v>241</v>
      </c>
    </row>
    <row r="2" spans="1:12" x14ac:dyDescent="0.25">
      <c r="A2" s="4" t="s">
        <v>319</v>
      </c>
      <c r="B2" s="16">
        <v>72</v>
      </c>
      <c r="C2" s="4">
        <v>30</v>
      </c>
      <c r="D2" s="23">
        <v>1108800</v>
      </c>
      <c r="E2" s="7">
        <v>121968</v>
      </c>
      <c r="F2" s="85">
        <v>15000</v>
      </c>
      <c r="G2" s="86">
        <v>1245768</v>
      </c>
      <c r="H2" s="86">
        <v>1150000</v>
      </c>
      <c r="I2" s="7">
        <v>95768</v>
      </c>
      <c r="J2" s="85">
        <v>10000</v>
      </c>
      <c r="K2" s="87">
        <v>85768</v>
      </c>
      <c r="L2" s="86">
        <v>3573.6666666666665</v>
      </c>
    </row>
    <row r="3" spans="1:12" x14ac:dyDescent="0.25">
      <c r="A3" s="68" t="s">
        <v>44</v>
      </c>
      <c r="B3" s="61">
        <v>72</v>
      </c>
      <c r="C3" s="68">
        <v>30</v>
      </c>
      <c r="D3" s="81">
        <v>1238400</v>
      </c>
      <c r="E3" s="6">
        <v>136224</v>
      </c>
      <c r="F3" s="69">
        <v>15000</v>
      </c>
      <c r="G3" s="10">
        <v>1389624</v>
      </c>
      <c r="H3" s="86">
        <v>1150000</v>
      </c>
      <c r="I3" s="6">
        <v>239624</v>
      </c>
      <c r="J3" s="85">
        <v>10000</v>
      </c>
      <c r="K3" s="3">
        <v>229624</v>
      </c>
      <c r="L3" s="10">
        <v>9567.6666666666661</v>
      </c>
    </row>
    <row r="4" spans="1:12" x14ac:dyDescent="0.25">
      <c r="A4" s="4" t="s">
        <v>45</v>
      </c>
      <c r="B4" s="16">
        <v>72</v>
      </c>
      <c r="C4" s="4">
        <v>30</v>
      </c>
      <c r="D4" s="23">
        <v>1238400</v>
      </c>
      <c r="E4" s="6">
        <v>136224</v>
      </c>
      <c r="F4" s="69">
        <v>15000</v>
      </c>
      <c r="G4" s="10">
        <v>1389624</v>
      </c>
      <c r="H4" s="86">
        <v>1150000</v>
      </c>
      <c r="I4" s="6">
        <v>239624</v>
      </c>
      <c r="J4" s="85">
        <v>10000</v>
      </c>
      <c r="K4" s="3">
        <v>229624</v>
      </c>
      <c r="L4" s="10">
        <v>9567.6666666666661</v>
      </c>
    </row>
    <row r="5" spans="1:12" x14ac:dyDescent="0.25">
      <c r="A5" s="4" t="s">
        <v>46</v>
      </c>
      <c r="B5" s="16">
        <v>72</v>
      </c>
      <c r="C5" s="4">
        <v>30</v>
      </c>
      <c r="D5" s="23">
        <v>1238400</v>
      </c>
      <c r="E5" s="6">
        <v>136224</v>
      </c>
      <c r="F5" s="69">
        <v>15000</v>
      </c>
      <c r="G5" s="10">
        <v>1389624</v>
      </c>
      <c r="H5" s="86">
        <v>1150000</v>
      </c>
      <c r="I5" s="6">
        <v>239624</v>
      </c>
      <c r="J5" s="85">
        <v>10000</v>
      </c>
      <c r="K5" s="3">
        <v>229624</v>
      </c>
      <c r="L5" s="10">
        <v>9567.6666666666661</v>
      </c>
    </row>
    <row r="6" spans="1:12" x14ac:dyDescent="0.25">
      <c r="A6" s="4" t="s">
        <v>47</v>
      </c>
      <c r="B6" s="16">
        <v>72</v>
      </c>
      <c r="C6" s="4">
        <v>30</v>
      </c>
      <c r="D6" s="23">
        <v>1238400</v>
      </c>
      <c r="E6" s="6">
        <v>136224</v>
      </c>
      <c r="F6" s="69">
        <v>15000</v>
      </c>
      <c r="G6" s="10">
        <v>1389624</v>
      </c>
      <c r="H6" s="86">
        <v>1150000</v>
      </c>
      <c r="I6" s="6">
        <v>239624</v>
      </c>
      <c r="J6" s="85">
        <v>10000</v>
      </c>
      <c r="K6" s="3">
        <v>229624</v>
      </c>
      <c r="L6" s="10">
        <v>9567.6666666666661</v>
      </c>
    </row>
    <row r="7" spans="1:12" x14ac:dyDescent="0.25">
      <c r="A7" s="4" t="s">
        <v>48</v>
      </c>
      <c r="B7" s="16">
        <v>72</v>
      </c>
      <c r="C7" s="4">
        <v>30</v>
      </c>
      <c r="D7" s="23">
        <v>1238400</v>
      </c>
      <c r="E7" s="6">
        <v>136224</v>
      </c>
      <c r="F7" s="69">
        <v>15000</v>
      </c>
      <c r="G7" s="10">
        <v>1389624</v>
      </c>
      <c r="H7" s="86">
        <v>1150000</v>
      </c>
      <c r="I7" s="6">
        <v>239624</v>
      </c>
      <c r="J7" s="85">
        <v>10000</v>
      </c>
      <c r="K7" s="3">
        <v>229624</v>
      </c>
      <c r="L7" s="10">
        <v>9567.6666666666661</v>
      </c>
    </row>
    <row r="8" spans="1:12" x14ac:dyDescent="0.25">
      <c r="A8" s="4" t="s">
        <v>49</v>
      </c>
      <c r="B8" s="16">
        <v>72</v>
      </c>
      <c r="C8" s="4">
        <v>30</v>
      </c>
      <c r="D8" s="23">
        <v>1238400</v>
      </c>
      <c r="E8" s="6">
        <v>136224</v>
      </c>
      <c r="F8" s="69">
        <v>15000</v>
      </c>
      <c r="G8" s="10">
        <v>1389624</v>
      </c>
      <c r="H8" s="86">
        <v>1150000</v>
      </c>
      <c r="I8" s="6">
        <v>239624</v>
      </c>
      <c r="J8" s="85">
        <v>10000</v>
      </c>
      <c r="K8" s="3">
        <v>229624</v>
      </c>
      <c r="L8" s="10">
        <v>9567.6666666666661</v>
      </c>
    </row>
    <row r="9" spans="1:12" x14ac:dyDescent="0.25">
      <c r="A9" s="4" t="s">
        <v>50</v>
      </c>
      <c r="B9" s="16">
        <v>72</v>
      </c>
      <c r="C9" s="4">
        <v>30</v>
      </c>
      <c r="D9" s="23">
        <v>1238400</v>
      </c>
      <c r="E9" s="6">
        <v>136224</v>
      </c>
      <c r="F9" s="69">
        <v>15000</v>
      </c>
      <c r="G9" s="10">
        <v>1389624</v>
      </c>
      <c r="H9" s="86">
        <v>1150000</v>
      </c>
      <c r="I9" s="6">
        <v>239624</v>
      </c>
      <c r="J9" s="85">
        <v>10000</v>
      </c>
      <c r="K9" s="3">
        <v>229624</v>
      </c>
      <c r="L9" s="10">
        <v>9567.6666666666661</v>
      </c>
    </row>
    <row r="10" spans="1:12" x14ac:dyDescent="0.25">
      <c r="A10" s="4" t="s">
        <v>51</v>
      </c>
      <c r="B10" s="16">
        <v>72</v>
      </c>
      <c r="C10" s="4">
        <v>30</v>
      </c>
      <c r="D10" s="23">
        <v>1238400</v>
      </c>
      <c r="E10" s="6">
        <v>136224</v>
      </c>
      <c r="F10" s="69">
        <v>15000</v>
      </c>
      <c r="G10" s="10">
        <v>1389624</v>
      </c>
      <c r="H10" s="86">
        <v>1150000</v>
      </c>
      <c r="I10" s="6">
        <v>239624</v>
      </c>
      <c r="J10" s="85">
        <v>10000</v>
      </c>
      <c r="K10" s="3">
        <v>229624</v>
      </c>
      <c r="L10" s="10">
        <v>9567.6666666666661</v>
      </c>
    </row>
    <row r="11" spans="1:12" x14ac:dyDescent="0.25">
      <c r="A11" s="4" t="s">
        <v>52</v>
      </c>
      <c r="B11" s="16">
        <v>72</v>
      </c>
      <c r="C11" s="4">
        <v>30</v>
      </c>
      <c r="D11" s="23">
        <v>1238400</v>
      </c>
      <c r="E11" s="6">
        <v>136224</v>
      </c>
      <c r="F11" s="69">
        <v>15000</v>
      </c>
      <c r="G11" s="10">
        <v>1389624</v>
      </c>
      <c r="H11" s="86">
        <v>1150000</v>
      </c>
      <c r="I11" s="6">
        <v>239624</v>
      </c>
      <c r="J11" s="85">
        <v>10000</v>
      </c>
      <c r="K11" s="3">
        <v>229624</v>
      </c>
      <c r="L11" s="10">
        <v>9567.6666666666661</v>
      </c>
    </row>
    <row r="12" spans="1:12" x14ac:dyDescent="0.25">
      <c r="A12" s="4" t="s">
        <v>53</v>
      </c>
      <c r="B12" s="16">
        <v>72</v>
      </c>
      <c r="C12" s="4">
        <v>30</v>
      </c>
      <c r="D12" s="23">
        <v>1238400</v>
      </c>
      <c r="E12" s="6">
        <v>136224</v>
      </c>
      <c r="F12" s="69">
        <v>15000</v>
      </c>
      <c r="G12" s="10">
        <v>1389624</v>
      </c>
      <c r="H12" s="86">
        <v>1150000</v>
      </c>
      <c r="I12" s="6">
        <v>239624</v>
      </c>
      <c r="J12" s="85">
        <v>10000</v>
      </c>
      <c r="K12" s="3">
        <v>229624</v>
      </c>
      <c r="L12" s="10">
        <v>9567.6666666666661</v>
      </c>
    </row>
    <row r="13" spans="1:12" x14ac:dyDescent="0.25">
      <c r="A13" s="4" t="s">
        <v>54</v>
      </c>
      <c r="B13" s="16">
        <v>72</v>
      </c>
      <c r="C13" s="4">
        <v>30</v>
      </c>
      <c r="D13" s="23">
        <v>1238400</v>
      </c>
      <c r="E13" s="6">
        <v>136224</v>
      </c>
      <c r="F13" s="69">
        <v>15000</v>
      </c>
      <c r="G13" s="10">
        <v>1389624</v>
      </c>
      <c r="H13" s="86">
        <v>1150000</v>
      </c>
      <c r="I13" s="6">
        <v>239624</v>
      </c>
      <c r="J13" s="85">
        <v>10000</v>
      </c>
      <c r="K13" s="3">
        <v>229624</v>
      </c>
      <c r="L13" s="10">
        <v>9567.6666666666661</v>
      </c>
    </row>
    <row r="14" spans="1:12" x14ac:dyDescent="0.25">
      <c r="A14" s="4" t="s">
        <v>55</v>
      </c>
      <c r="B14" s="16">
        <v>72</v>
      </c>
      <c r="C14" s="4">
        <v>30</v>
      </c>
      <c r="D14" s="23">
        <v>1238400</v>
      </c>
      <c r="E14" s="6">
        <v>136224</v>
      </c>
      <c r="F14" s="69">
        <v>15000</v>
      </c>
      <c r="G14" s="10">
        <v>1389624</v>
      </c>
      <c r="H14" s="86">
        <v>1150000</v>
      </c>
      <c r="I14" s="6">
        <v>239624</v>
      </c>
      <c r="J14" s="85">
        <v>10000</v>
      </c>
      <c r="K14" s="3">
        <v>229624</v>
      </c>
      <c r="L14" s="10">
        <v>9567.6666666666661</v>
      </c>
    </row>
    <row r="15" spans="1:12" x14ac:dyDescent="0.25">
      <c r="A15" s="4" t="s">
        <v>56</v>
      </c>
      <c r="B15" s="16">
        <v>72</v>
      </c>
      <c r="C15" s="4">
        <v>30</v>
      </c>
      <c r="D15" s="23">
        <v>1238400</v>
      </c>
      <c r="E15" s="6">
        <v>136224</v>
      </c>
      <c r="F15" s="69">
        <v>15000</v>
      </c>
      <c r="G15" s="10">
        <v>1389624</v>
      </c>
      <c r="H15" s="86">
        <v>1150000</v>
      </c>
      <c r="I15" s="6">
        <v>239624</v>
      </c>
      <c r="J15" s="85">
        <v>10000</v>
      </c>
      <c r="K15" s="3">
        <v>229624</v>
      </c>
      <c r="L15" s="10">
        <v>9567.6666666666661</v>
      </c>
    </row>
    <row r="16" spans="1:12" x14ac:dyDescent="0.25">
      <c r="A16" s="4" t="s">
        <v>57</v>
      </c>
      <c r="B16" s="16">
        <v>72</v>
      </c>
      <c r="C16" s="4">
        <v>30</v>
      </c>
      <c r="D16" s="23">
        <v>1238400</v>
      </c>
      <c r="E16" s="6">
        <v>136224</v>
      </c>
      <c r="F16" s="69">
        <v>15000</v>
      </c>
      <c r="G16" s="10">
        <v>1389624</v>
      </c>
      <c r="H16" s="86">
        <v>1150000</v>
      </c>
      <c r="I16" s="6">
        <v>239624</v>
      </c>
      <c r="J16" s="85">
        <v>10000</v>
      </c>
      <c r="K16" s="3">
        <v>229624</v>
      </c>
      <c r="L16" s="10">
        <v>9567.6666666666661</v>
      </c>
    </row>
    <row r="17" spans="1:12" x14ac:dyDescent="0.25">
      <c r="A17" s="4" t="s">
        <v>58</v>
      </c>
      <c r="B17" s="16">
        <v>72</v>
      </c>
      <c r="C17" s="4">
        <v>30</v>
      </c>
      <c r="D17" s="23">
        <v>1238400</v>
      </c>
      <c r="E17" s="6">
        <v>136224</v>
      </c>
      <c r="F17" s="69">
        <v>15000</v>
      </c>
      <c r="G17" s="10">
        <v>1389624</v>
      </c>
      <c r="H17" s="86">
        <v>1150000</v>
      </c>
      <c r="I17" s="6">
        <v>239624</v>
      </c>
      <c r="J17" s="85">
        <v>10000</v>
      </c>
      <c r="K17" s="3">
        <v>229624</v>
      </c>
      <c r="L17" s="10">
        <v>9567.6666666666661</v>
      </c>
    </row>
    <row r="18" spans="1:12" x14ac:dyDescent="0.25">
      <c r="A18" s="4" t="s">
        <v>59</v>
      </c>
      <c r="B18" s="16">
        <v>72</v>
      </c>
      <c r="C18" s="4">
        <v>30</v>
      </c>
      <c r="D18" s="23">
        <v>1238400</v>
      </c>
      <c r="E18" s="6">
        <v>136224</v>
      </c>
      <c r="F18" s="69">
        <v>15000</v>
      </c>
      <c r="G18" s="10">
        <v>1389624</v>
      </c>
      <c r="H18" s="86">
        <v>1150000</v>
      </c>
      <c r="I18" s="6">
        <v>239624</v>
      </c>
      <c r="J18" s="85">
        <v>10000</v>
      </c>
      <c r="K18" s="3">
        <v>229624</v>
      </c>
      <c r="L18" s="10">
        <v>9567.6666666666661</v>
      </c>
    </row>
    <row r="19" spans="1:12" x14ac:dyDescent="0.25">
      <c r="A19" s="4" t="s">
        <v>60</v>
      </c>
      <c r="B19" s="16">
        <v>72</v>
      </c>
      <c r="C19" s="4">
        <v>30</v>
      </c>
      <c r="D19" s="23">
        <v>1238400</v>
      </c>
      <c r="E19" s="6">
        <v>136224</v>
      </c>
      <c r="F19" s="69">
        <v>15000</v>
      </c>
      <c r="G19" s="10">
        <v>1389624</v>
      </c>
      <c r="H19" s="86">
        <v>1150000</v>
      </c>
      <c r="I19" s="6">
        <v>239624</v>
      </c>
      <c r="J19" s="85">
        <v>10000</v>
      </c>
      <c r="K19" s="3">
        <v>229624</v>
      </c>
      <c r="L19" s="10">
        <v>9567.6666666666661</v>
      </c>
    </row>
    <row r="20" spans="1:12" x14ac:dyDescent="0.25">
      <c r="A20" s="4" t="s">
        <v>61</v>
      </c>
      <c r="B20" s="16">
        <v>72</v>
      </c>
      <c r="C20" s="4">
        <v>30</v>
      </c>
      <c r="D20" s="23">
        <v>1238400</v>
      </c>
      <c r="E20" s="6">
        <v>136224</v>
      </c>
      <c r="F20" s="69">
        <v>15000</v>
      </c>
      <c r="G20" s="10">
        <v>1389624</v>
      </c>
      <c r="H20" s="86">
        <v>1150000</v>
      </c>
      <c r="I20" s="6">
        <v>239624</v>
      </c>
      <c r="J20" s="85">
        <v>10000</v>
      </c>
      <c r="K20" s="3">
        <v>229624</v>
      </c>
      <c r="L20" s="10">
        <v>9567.6666666666661</v>
      </c>
    </row>
    <row r="21" spans="1:12" x14ac:dyDescent="0.25">
      <c r="A21" s="4" t="s">
        <v>62</v>
      </c>
      <c r="B21" s="16">
        <v>72</v>
      </c>
      <c r="C21" s="4">
        <v>30</v>
      </c>
      <c r="D21" s="23">
        <v>1238400</v>
      </c>
      <c r="E21" s="6">
        <v>136224</v>
      </c>
      <c r="F21" s="69">
        <v>15000</v>
      </c>
      <c r="G21" s="10">
        <v>1389624</v>
      </c>
      <c r="H21" s="86">
        <v>1150000</v>
      </c>
      <c r="I21" s="6">
        <v>239624</v>
      </c>
      <c r="J21" s="85">
        <v>10000</v>
      </c>
      <c r="K21" s="3">
        <v>229624</v>
      </c>
      <c r="L21" s="10">
        <v>9567.6666666666661</v>
      </c>
    </row>
    <row r="22" spans="1:12" x14ac:dyDescent="0.25">
      <c r="A22" s="4" t="s">
        <v>63</v>
      </c>
      <c r="B22" s="16">
        <v>72</v>
      </c>
      <c r="C22" s="4">
        <v>30</v>
      </c>
      <c r="D22" s="23">
        <v>1238400</v>
      </c>
      <c r="E22" s="6">
        <v>136224</v>
      </c>
      <c r="F22" s="69">
        <v>15000</v>
      </c>
      <c r="G22" s="10">
        <v>1389624</v>
      </c>
      <c r="H22" s="86">
        <v>1150000</v>
      </c>
      <c r="I22" s="6">
        <v>239624</v>
      </c>
      <c r="J22" s="85">
        <v>10000</v>
      </c>
      <c r="K22" s="3">
        <v>229624</v>
      </c>
      <c r="L22" s="10">
        <v>9567.6666666666661</v>
      </c>
    </row>
    <row r="23" spans="1:12" x14ac:dyDescent="0.25">
      <c r="A23" s="4" t="s">
        <v>64</v>
      </c>
      <c r="B23" s="16">
        <v>72</v>
      </c>
      <c r="C23" s="4">
        <v>30</v>
      </c>
      <c r="D23" s="23">
        <v>1238400</v>
      </c>
      <c r="E23" s="6">
        <v>136224</v>
      </c>
      <c r="F23" s="69">
        <v>15000</v>
      </c>
      <c r="G23" s="10">
        <v>1389624</v>
      </c>
      <c r="H23" s="86">
        <v>1150000</v>
      </c>
      <c r="I23" s="6">
        <v>239624</v>
      </c>
      <c r="J23" s="85">
        <v>10000</v>
      </c>
      <c r="K23" s="3">
        <v>229624</v>
      </c>
      <c r="L23" s="10">
        <v>9567.6666666666661</v>
      </c>
    </row>
    <row r="24" spans="1:12" x14ac:dyDescent="0.25">
      <c r="A24" s="4" t="s">
        <v>65</v>
      </c>
      <c r="B24" s="16">
        <v>72</v>
      </c>
      <c r="C24" s="4">
        <v>30</v>
      </c>
      <c r="D24" s="23">
        <v>1238400</v>
      </c>
      <c r="E24" s="6">
        <v>136224</v>
      </c>
      <c r="F24" s="69">
        <v>15000</v>
      </c>
      <c r="G24" s="10">
        <v>1389624</v>
      </c>
      <c r="H24" s="86">
        <v>1150000</v>
      </c>
      <c r="I24" s="6">
        <v>239624</v>
      </c>
      <c r="J24" s="85">
        <v>10000</v>
      </c>
      <c r="K24" s="3">
        <v>229624</v>
      </c>
      <c r="L24" s="10">
        <v>9567.6666666666661</v>
      </c>
    </row>
    <row r="25" spans="1:12" x14ac:dyDescent="0.25">
      <c r="A25" s="4" t="s">
        <v>66</v>
      </c>
      <c r="B25" s="16">
        <v>72</v>
      </c>
      <c r="C25" s="4">
        <v>30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6">
        <v>0</v>
      </c>
      <c r="J25" s="85">
        <v>0</v>
      </c>
      <c r="K25" s="85">
        <v>0</v>
      </c>
      <c r="L25" s="85">
        <v>0</v>
      </c>
    </row>
    <row r="26" spans="1:12" x14ac:dyDescent="0.25">
      <c r="A26" s="4" t="s">
        <v>67</v>
      </c>
      <c r="B26" s="16">
        <v>72</v>
      </c>
      <c r="C26" s="4">
        <v>30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6">
        <v>0</v>
      </c>
      <c r="J26" s="85">
        <v>0</v>
      </c>
      <c r="K26" s="85">
        <v>0</v>
      </c>
      <c r="L26" s="85">
        <v>0</v>
      </c>
    </row>
    <row r="27" spans="1:12" x14ac:dyDescent="0.25">
      <c r="A27" s="4" t="s">
        <v>68</v>
      </c>
      <c r="B27" s="16">
        <v>78</v>
      </c>
      <c r="C27" s="4">
        <v>30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6">
        <v>0</v>
      </c>
      <c r="J27" s="85">
        <v>0</v>
      </c>
      <c r="K27" s="85">
        <v>0</v>
      </c>
      <c r="L27" s="85">
        <v>0</v>
      </c>
    </row>
    <row r="28" spans="1:12" x14ac:dyDescent="0.25">
      <c r="A28" s="4" t="s">
        <v>69</v>
      </c>
      <c r="B28" s="16">
        <v>78</v>
      </c>
      <c r="C28" s="4">
        <v>30</v>
      </c>
      <c r="D28" s="23">
        <v>1303200</v>
      </c>
      <c r="E28" s="6">
        <v>143352</v>
      </c>
      <c r="F28" s="69">
        <v>15000</v>
      </c>
      <c r="G28" s="10">
        <v>1461552</v>
      </c>
      <c r="H28" s="10">
        <v>1192000</v>
      </c>
      <c r="I28" s="6">
        <v>269552</v>
      </c>
      <c r="J28" s="85">
        <v>10000</v>
      </c>
      <c r="K28" s="3">
        <v>259552</v>
      </c>
      <c r="L28" s="10">
        <v>10814.666666666666</v>
      </c>
    </row>
    <row r="29" spans="1:12" x14ac:dyDescent="0.25">
      <c r="A29" s="4" t="s">
        <v>70</v>
      </c>
      <c r="B29" s="16">
        <v>78</v>
      </c>
      <c r="C29" s="4">
        <v>30</v>
      </c>
      <c r="D29" s="23">
        <v>1303200</v>
      </c>
      <c r="E29" s="6">
        <v>143352</v>
      </c>
      <c r="F29" s="69">
        <v>15000</v>
      </c>
      <c r="G29" s="10">
        <v>1461552</v>
      </c>
      <c r="H29" s="10">
        <v>1192000</v>
      </c>
      <c r="I29" s="6">
        <v>269552</v>
      </c>
      <c r="J29" s="85">
        <v>10000</v>
      </c>
      <c r="K29" s="3">
        <v>259552</v>
      </c>
      <c r="L29" s="10">
        <v>10814.666666666666</v>
      </c>
    </row>
    <row r="30" spans="1:12" x14ac:dyDescent="0.25">
      <c r="A30" s="4" t="s">
        <v>71</v>
      </c>
      <c r="B30" s="16">
        <v>78</v>
      </c>
      <c r="C30" s="4">
        <v>30</v>
      </c>
      <c r="D30" s="23">
        <v>1303200</v>
      </c>
      <c r="E30" s="6">
        <v>143352</v>
      </c>
      <c r="F30" s="69">
        <v>15000</v>
      </c>
      <c r="G30" s="10">
        <v>1461552</v>
      </c>
      <c r="H30" s="10">
        <v>1192000</v>
      </c>
      <c r="I30" s="6">
        <v>269552</v>
      </c>
      <c r="J30" s="85">
        <v>10000</v>
      </c>
      <c r="K30" s="3">
        <v>259552</v>
      </c>
      <c r="L30" s="10">
        <v>10814.666666666666</v>
      </c>
    </row>
    <row r="31" spans="1:12" x14ac:dyDescent="0.25">
      <c r="A31" s="4" t="s">
        <v>72</v>
      </c>
      <c r="B31" s="16">
        <v>78</v>
      </c>
      <c r="C31" s="4">
        <v>30</v>
      </c>
      <c r="D31" s="23">
        <v>1303200</v>
      </c>
      <c r="E31" s="6">
        <v>143352</v>
      </c>
      <c r="F31" s="69">
        <v>15000</v>
      </c>
      <c r="G31" s="10">
        <v>1461552</v>
      </c>
      <c r="H31" s="10">
        <v>1192000</v>
      </c>
      <c r="I31" s="6">
        <v>269552</v>
      </c>
      <c r="J31" s="85">
        <v>10000</v>
      </c>
      <c r="K31" s="3">
        <v>259552</v>
      </c>
      <c r="L31" s="10">
        <v>10814.666666666666</v>
      </c>
    </row>
    <row r="32" spans="1:12" x14ac:dyDescent="0.25">
      <c r="A32" s="4" t="s">
        <v>73</v>
      </c>
      <c r="B32" s="16">
        <v>78</v>
      </c>
      <c r="C32" s="4">
        <v>30</v>
      </c>
      <c r="D32" s="23">
        <v>1303200</v>
      </c>
      <c r="E32" s="6">
        <v>143352</v>
      </c>
      <c r="F32" s="69">
        <v>15000</v>
      </c>
      <c r="G32" s="10">
        <v>1461552</v>
      </c>
      <c r="H32" s="10">
        <v>1192000</v>
      </c>
      <c r="I32" s="6">
        <v>269552</v>
      </c>
      <c r="J32" s="85">
        <v>10000</v>
      </c>
      <c r="K32" s="3">
        <v>259552</v>
      </c>
      <c r="L32" s="10">
        <v>10814.666666666666</v>
      </c>
    </row>
    <row r="33" spans="1:12" x14ac:dyDescent="0.25">
      <c r="A33" s="4" t="s">
        <v>74</v>
      </c>
      <c r="B33" s="16">
        <v>78</v>
      </c>
      <c r="C33" s="4">
        <v>30</v>
      </c>
      <c r="D33" s="23">
        <v>1303200</v>
      </c>
      <c r="E33" s="6">
        <v>143352</v>
      </c>
      <c r="F33" s="69">
        <v>15000</v>
      </c>
      <c r="G33" s="10">
        <v>1461552</v>
      </c>
      <c r="H33" s="10">
        <v>1192000</v>
      </c>
      <c r="I33" s="6">
        <v>269552</v>
      </c>
      <c r="J33" s="85">
        <v>10000</v>
      </c>
      <c r="K33" s="3">
        <v>259552</v>
      </c>
      <c r="L33" s="10">
        <v>10814.666666666666</v>
      </c>
    </row>
    <row r="34" spans="1:12" x14ac:dyDescent="0.25">
      <c r="A34" s="4" t="s">
        <v>75</v>
      </c>
      <c r="B34" s="16">
        <v>78</v>
      </c>
      <c r="C34" s="4">
        <v>30</v>
      </c>
      <c r="D34" s="23">
        <v>1303200</v>
      </c>
      <c r="E34" s="6">
        <v>143352</v>
      </c>
      <c r="F34" s="69">
        <v>15000</v>
      </c>
      <c r="G34" s="10">
        <v>1461552</v>
      </c>
      <c r="H34" s="10">
        <v>1192000</v>
      </c>
      <c r="I34" s="6">
        <v>269552</v>
      </c>
      <c r="J34" s="85">
        <v>10000</v>
      </c>
      <c r="K34" s="3">
        <v>259552</v>
      </c>
      <c r="L34" s="10">
        <v>10814.666666666666</v>
      </c>
    </row>
    <row r="35" spans="1:12" x14ac:dyDescent="0.25">
      <c r="A35" s="4" t="s">
        <v>76</v>
      </c>
      <c r="B35" s="16">
        <v>78</v>
      </c>
      <c r="C35" s="4">
        <v>30</v>
      </c>
      <c r="D35" s="23">
        <v>1303200</v>
      </c>
      <c r="E35" s="6">
        <v>143352</v>
      </c>
      <c r="F35" s="69">
        <v>15000</v>
      </c>
      <c r="G35" s="10">
        <v>1461552</v>
      </c>
      <c r="H35" s="10">
        <v>1192000</v>
      </c>
      <c r="I35" s="6">
        <v>269552</v>
      </c>
      <c r="J35" s="85">
        <v>10000</v>
      </c>
      <c r="K35" s="3">
        <v>259552</v>
      </c>
      <c r="L35" s="10">
        <v>10814.666666666666</v>
      </c>
    </row>
    <row r="36" spans="1:12" x14ac:dyDescent="0.25">
      <c r="A36" s="4" t="s">
        <v>77</v>
      </c>
      <c r="B36" s="16">
        <v>78</v>
      </c>
      <c r="C36" s="4">
        <v>30</v>
      </c>
      <c r="D36" s="23">
        <v>1303200</v>
      </c>
      <c r="E36" s="6">
        <v>143352</v>
      </c>
      <c r="F36" s="69">
        <v>15000</v>
      </c>
      <c r="G36" s="10">
        <v>1461552</v>
      </c>
      <c r="H36" s="10">
        <v>1192000</v>
      </c>
      <c r="I36" s="6">
        <v>269552</v>
      </c>
      <c r="J36" s="85">
        <v>10000</v>
      </c>
      <c r="K36" s="3">
        <v>259552</v>
      </c>
      <c r="L36" s="10">
        <v>10814.666666666666</v>
      </c>
    </row>
    <row r="37" spans="1:12" x14ac:dyDescent="0.25">
      <c r="A37" s="4" t="s">
        <v>78</v>
      </c>
      <c r="B37" s="16">
        <v>78</v>
      </c>
      <c r="C37" s="4">
        <v>30</v>
      </c>
      <c r="D37" s="23">
        <v>1303200</v>
      </c>
      <c r="E37" s="6">
        <v>143352</v>
      </c>
      <c r="F37" s="69">
        <v>15000</v>
      </c>
      <c r="G37" s="10">
        <v>1461552</v>
      </c>
      <c r="H37" s="10">
        <v>1192000</v>
      </c>
      <c r="I37" s="6">
        <v>269552</v>
      </c>
      <c r="J37" s="85">
        <v>10000</v>
      </c>
      <c r="K37" s="3">
        <v>259552</v>
      </c>
      <c r="L37" s="10">
        <v>10814.666666666666</v>
      </c>
    </row>
    <row r="38" spans="1:12" x14ac:dyDescent="0.25">
      <c r="A38" s="4" t="s">
        <v>79</v>
      </c>
      <c r="B38" s="16">
        <v>78</v>
      </c>
      <c r="C38" s="4">
        <v>30</v>
      </c>
      <c r="D38" s="23">
        <v>1303200</v>
      </c>
      <c r="E38" s="6">
        <v>143352</v>
      </c>
      <c r="F38" s="69">
        <v>15000</v>
      </c>
      <c r="G38" s="10">
        <v>1461552</v>
      </c>
      <c r="H38" s="10">
        <v>1192000</v>
      </c>
      <c r="I38" s="6">
        <v>269552</v>
      </c>
      <c r="J38" s="85">
        <v>10000</v>
      </c>
      <c r="K38" s="3">
        <v>259552</v>
      </c>
      <c r="L38" s="10">
        <v>10814.666666666666</v>
      </c>
    </row>
    <row r="39" spans="1:12" x14ac:dyDescent="0.25">
      <c r="A39" s="4" t="s">
        <v>80</v>
      </c>
      <c r="B39" s="16">
        <v>78</v>
      </c>
      <c r="C39" s="4">
        <v>30</v>
      </c>
      <c r="D39" s="23">
        <v>1303200</v>
      </c>
      <c r="E39" s="6">
        <v>143352</v>
      </c>
      <c r="F39" s="69">
        <v>15000</v>
      </c>
      <c r="G39" s="10">
        <v>1461552</v>
      </c>
      <c r="H39" s="10">
        <v>1192000</v>
      </c>
      <c r="I39" s="6">
        <v>269552</v>
      </c>
      <c r="J39" s="85">
        <v>10000</v>
      </c>
      <c r="K39" s="3">
        <v>259552</v>
      </c>
      <c r="L39" s="10">
        <v>10814.666666666666</v>
      </c>
    </row>
    <row r="40" spans="1:12" x14ac:dyDescent="0.25">
      <c r="A40" s="4" t="s">
        <v>81</v>
      </c>
      <c r="B40" s="16">
        <v>78</v>
      </c>
      <c r="C40" s="4">
        <v>30</v>
      </c>
      <c r="D40" s="23">
        <v>1303200</v>
      </c>
      <c r="E40" s="6">
        <v>143352</v>
      </c>
      <c r="F40" s="69">
        <v>15000</v>
      </c>
      <c r="G40" s="10">
        <v>1461552</v>
      </c>
      <c r="H40" s="10">
        <v>1192000</v>
      </c>
      <c r="I40" s="6">
        <v>269552</v>
      </c>
      <c r="J40" s="85">
        <v>10000</v>
      </c>
      <c r="K40" s="3">
        <v>259552</v>
      </c>
      <c r="L40" s="10">
        <v>10814.666666666666</v>
      </c>
    </row>
    <row r="41" spans="1:12" x14ac:dyDescent="0.25">
      <c r="A41" s="4" t="s">
        <v>82</v>
      </c>
      <c r="B41" s="16">
        <v>78</v>
      </c>
      <c r="C41" s="4">
        <v>30</v>
      </c>
      <c r="D41" s="23">
        <v>1303200</v>
      </c>
      <c r="E41" s="6">
        <v>143352</v>
      </c>
      <c r="F41" s="69">
        <v>15000</v>
      </c>
      <c r="G41" s="10">
        <v>1461552</v>
      </c>
      <c r="H41" s="10">
        <v>1192000</v>
      </c>
      <c r="I41" s="6">
        <v>269552</v>
      </c>
      <c r="J41" s="85">
        <v>10000</v>
      </c>
      <c r="K41" s="3">
        <v>259552</v>
      </c>
      <c r="L41" s="10">
        <v>10814.666666666666</v>
      </c>
    </row>
    <row r="42" spans="1:12" x14ac:dyDescent="0.25">
      <c r="A42" s="4" t="s">
        <v>83</v>
      </c>
      <c r="B42" s="16">
        <v>78</v>
      </c>
      <c r="C42" s="4">
        <v>30</v>
      </c>
      <c r="D42" s="23">
        <v>1303200</v>
      </c>
      <c r="E42" s="6">
        <v>143352</v>
      </c>
      <c r="F42" s="69">
        <v>15000</v>
      </c>
      <c r="G42" s="10">
        <v>1461552</v>
      </c>
      <c r="H42" s="10">
        <v>1192000</v>
      </c>
      <c r="I42" s="6">
        <v>269552</v>
      </c>
      <c r="J42" s="85">
        <v>10000</v>
      </c>
      <c r="K42" s="3">
        <v>259552</v>
      </c>
      <c r="L42" s="10">
        <v>10814.666666666666</v>
      </c>
    </row>
    <row r="43" spans="1:12" x14ac:dyDescent="0.25">
      <c r="A43" s="4" t="s">
        <v>84</v>
      </c>
      <c r="B43" s="16">
        <v>78</v>
      </c>
      <c r="C43" s="4">
        <v>30</v>
      </c>
      <c r="D43" s="23">
        <v>1303200</v>
      </c>
      <c r="E43" s="6">
        <v>143352</v>
      </c>
      <c r="F43" s="69">
        <v>15000</v>
      </c>
      <c r="G43" s="10">
        <v>1461552</v>
      </c>
      <c r="H43" s="10">
        <v>1192000</v>
      </c>
      <c r="I43" s="6">
        <v>269552</v>
      </c>
      <c r="J43" s="85">
        <v>10000</v>
      </c>
      <c r="K43" s="3">
        <v>259552</v>
      </c>
      <c r="L43" s="10">
        <v>10814.666666666666</v>
      </c>
    </row>
    <row r="44" spans="1:12" x14ac:dyDescent="0.25">
      <c r="A44" s="4" t="s">
        <v>85</v>
      </c>
      <c r="B44" s="16">
        <v>78</v>
      </c>
      <c r="C44" s="4">
        <v>30</v>
      </c>
      <c r="D44" s="23">
        <v>1303200</v>
      </c>
      <c r="E44" s="6">
        <v>143352</v>
      </c>
      <c r="F44" s="69">
        <v>15000</v>
      </c>
      <c r="G44" s="10">
        <v>1461552</v>
      </c>
      <c r="H44" s="10">
        <v>1192000</v>
      </c>
      <c r="I44" s="6">
        <v>269552</v>
      </c>
      <c r="J44" s="85">
        <v>10000</v>
      </c>
      <c r="K44" s="3">
        <v>259552</v>
      </c>
      <c r="L44" s="10">
        <v>10814.666666666666</v>
      </c>
    </row>
    <row r="45" spans="1:12" x14ac:dyDescent="0.25">
      <c r="A45" s="4" t="s">
        <v>86</v>
      </c>
      <c r="B45" s="16">
        <v>74</v>
      </c>
      <c r="C45" s="4">
        <v>30</v>
      </c>
      <c r="D45" s="23">
        <v>1269600</v>
      </c>
      <c r="E45" s="6">
        <v>139656</v>
      </c>
      <c r="F45" s="69">
        <v>15000</v>
      </c>
      <c r="G45" s="10">
        <v>1424256</v>
      </c>
      <c r="H45" s="10">
        <v>1164000</v>
      </c>
      <c r="I45" s="6">
        <v>260256</v>
      </c>
      <c r="J45" s="85">
        <v>10000</v>
      </c>
      <c r="K45" s="3">
        <v>250256</v>
      </c>
      <c r="L45" s="10">
        <v>10427.333333333334</v>
      </c>
    </row>
    <row r="46" spans="1:12" x14ac:dyDescent="0.25">
      <c r="A46" s="5" t="s">
        <v>87</v>
      </c>
      <c r="B46" s="16">
        <v>72</v>
      </c>
      <c r="C46" s="5">
        <v>30</v>
      </c>
      <c r="D46" s="3">
        <v>1252800</v>
      </c>
      <c r="E46" s="6">
        <v>137808</v>
      </c>
      <c r="F46" s="6">
        <v>15000</v>
      </c>
      <c r="G46" s="3">
        <v>1405608</v>
      </c>
      <c r="H46" s="86">
        <v>1150000</v>
      </c>
      <c r="I46" s="6">
        <v>255608</v>
      </c>
      <c r="J46" s="85">
        <v>10000</v>
      </c>
      <c r="K46" s="3">
        <v>245608</v>
      </c>
      <c r="L46" s="3">
        <v>10233.666666666666</v>
      </c>
    </row>
    <row r="47" spans="1:12" x14ac:dyDescent="0.25">
      <c r="A47" s="4" t="s">
        <v>88</v>
      </c>
      <c r="B47" s="16">
        <v>75</v>
      </c>
      <c r="C47" s="4">
        <v>30</v>
      </c>
      <c r="D47" s="3">
        <v>1278000</v>
      </c>
      <c r="E47" s="6">
        <v>140580</v>
      </c>
      <c r="F47" s="6">
        <v>15000</v>
      </c>
      <c r="G47" s="3">
        <v>1433580</v>
      </c>
      <c r="H47" s="3">
        <v>1171000</v>
      </c>
      <c r="I47" s="6">
        <v>262580</v>
      </c>
      <c r="J47" s="85">
        <v>10000</v>
      </c>
      <c r="K47" s="3">
        <v>252580</v>
      </c>
      <c r="L47" s="3">
        <v>10524.166666666666</v>
      </c>
    </row>
    <row r="48" spans="1:12" x14ac:dyDescent="0.25">
      <c r="A48" s="5" t="s">
        <v>89</v>
      </c>
      <c r="B48" s="16">
        <v>75</v>
      </c>
      <c r="C48" s="5">
        <v>30</v>
      </c>
      <c r="D48" s="3">
        <v>1278000</v>
      </c>
      <c r="E48" s="6">
        <v>140580</v>
      </c>
      <c r="F48" s="6">
        <v>15000</v>
      </c>
      <c r="G48" s="3">
        <v>1433580</v>
      </c>
      <c r="H48" s="3">
        <v>1171000</v>
      </c>
      <c r="I48" s="6">
        <v>262580</v>
      </c>
      <c r="J48" s="85">
        <v>10000</v>
      </c>
      <c r="K48" s="3">
        <v>252580</v>
      </c>
      <c r="L48" s="3">
        <v>10524.166666666666</v>
      </c>
    </row>
    <row r="49" spans="1:12" x14ac:dyDescent="0.25">
      <c r="A49" s="4" t="s">
        <v>90</v>
      </c>
      <c r="B49" s="16">
        <v>75</v>
      </c>
      <c r="C49" s="4">
        <v>30</v>
      </c>
      <c r="D49" s="3">
        <v>1278000</v>
      </c>
      <c r="E49" s="6">
        <v>140580</v>
      </c>
      <c r="F49" s="6">
        <v>15000</v>
      </c>
      <c r="G49" s="3">
        <v>1433580</v>
      </c>
      <c r="H49" s="3">
        <v>1171000</v>
      </c>
      <c r="I49" s="6">
        <v>262580</v>
      </c>
      <c r="J49" s="85">
        <v>10000</v>
      </c>
      <c r="K49" s="3">
        <v>252580</v>
      </c>
      <c r="L49" s="3">
        <v>10524.166666666666</v>
      </c>
    </row>
    <row r="50" spans="1:12" x14ac:dyDescent="0.25">
      <c r="A50" s="5" t="s">
        <v>91</v>
      </c>
      <c r="B50" s="16">
        <v>75</v>
      </c>
      <c r="C50" s="5">
        <v>30</v>
      </c>
      <c r="D50" s="3">
        <v>1278000</v>
      </c>
      <c r="E50" s="6">
        <v>140580</v>
      </c>
      <c r="F50" s="6">
        <v>15000</v>
      </c>
      <c r="G50" s="3">
        <v>1433580</v>
      </c>
      <c r="H50" s="3">
        <v>1171000</v>
      </c>
      <c r="I50" s="6">
        <v>262580</v>
      </c>
      <c r="J50" s="85">
        <v>10000</v>
      </c>
      <c r="K50" s="3">
        <v>252580</v>
      </c>
      <c r="L50" s="3">
        <v>10524.166666666666</v>
      </c>
    </row>
    <row r="51" spans="1:12" x14ac:dyDescent="0.25">
      <c r="A51" s="4" t="s">
        <v>92</v>
      </c>
      <c r="B51" s="16">
        <v>75</v>
      </c>
      <c r="C51" s="4">
        <v>30</v>
      </c>
      <c r="D51" s="3">
        <v>1278000</v>
      </c>
      <c r="E51" s="6">
        <v>140580</v>
      </c>
      <c r="F51" s="6">
        <v>15000</v>
      </c>
      <c r="G51" s="3">
        <v>1433580</v>
      </c>
      <c r="H51" s="3">
        <v>1171000</v>
      </c>
      <c r="I51" s="6">
        <v>262580</v>
      </c>
      <c r="J51" s="85">
        <v>10000</v>
      </c>
      <c r="K51" s="3">
        <v>252580</v>
      </c>
      <c r="L51" s="3">
        <v>10524.166666666666</v>
      </c>
    </row>
    <row r="52" spans="1:12" x14ac:dyDescent="0.25">
      <c r="A52" s="5" t="s">
        <v>93</v>
      </c>
      <c r="B52" s="16">
        <v>75</v>
      </c>
      <c r="C52" s="5">
        <v>30</v>
      </c>
      <c r="D52" s="3">
        <v>1278000</v>
      </c>
      <c r="E52" s="6">
        <v>140580</v>
      </c>
      <c r="F52" s="6">
        <v>15000</v>
      </c>
      <c r="G52" s="3">
        <v>1433580</v>
      </c>
      <c r="H52" s="3">
        <v>1171000</v>
      </c>
      <c r="I52" s="6">
        <v>262580</v>
      </c>
      <c r="J52" s="85">
        <v>10000</v>
      </c>
      <c r="K52" s="3">
        <v>252580</v>
      </c>
      <c r="L52" s="3">
        <v>10524.166666666666</v>
      </c>
    </row>
    <row r="53" spans="1:12" x14ac:dyDescent="0.25">
      <c r="A53" s="4" t="s">
        <v>94</v>
      </c>
      <c r="B53" s="16">
        <v>75</v>
      </c>
      <c r="C53" s="4">
        <v>30</v>
      </c>
      <c r="D53" s="3">
        <v>1278000</v>
      </c>
      <c r="E53" s="6">
        <v>140580</v>
      </c>
      <c r="F53" s="6">
        <v>15000</v>
      </c>
      <c r="G53" s="3">
        <v>1433580</v>
      </c>
      <c r="H53" s="3">
        <v>1171000</v>
      </c>
      <c r="I53" s="6">
        <v>262580</v>
      </c>
      <c r="J53" s="85">
        <v>10000</v>
      </c>
      <c r="K53" s="3">
        <v>252580</v>
      </c>
      <c r="L53" s="3">
        <v>10524.166666666666</v>
      </c>
    </row>
    <row r="54" spans="1:12" x14ac:dyDescent="0.25">
      <c r="A54" s="5" t="s">
        <v>95</v>
      </c>
      <c r="B54" s="16">
        <v>75</v>
      </c>
      <c r="C54" s="5">
        <v>30</v>
      </c>
      <c r="D54" s="3">
        <v>1278000</v>
      </c>
      <c r="E54" s="6">
        <v>140580</v>
      </c>
      <c r="F54" s="6">
        <v>15000</v>
      </c>
      <c r="G54" s="3">
        <v>1433580</v>
      </c>
      <c r="H54" s="3">
        <v>1171000</v>
      </c>
      <c r="I54" s="6">
        <v>262580</v>
      </c>
      <c r="J54" s="85">
        <v>10000</v>
      </c>
      <c r="K54" s="3">
        <v>252580</v>
      </c>
      <c r="L54" s="3">
        <v>10524.166666666666</v>
      </c>
    </row>
    <row r="55" spans="1:12" x14ac:dyDescent="0.25">
      <c r="A55" s="4" t="s">
        <v>96</v>
      </c>
      <c r="B55" s="16">
        <v>75</v>
      </c>
      <c r="C55" s="4">
        <v>30</v>
      </c>
      <c r="D55" s="3">
        <v>1278000</v>
      </c>
      <c r="E55" s="6">
        <v>140580</v>
      </c>
      <c r="F55" s="6">
        <v>15000</v>
      </c>
      <c r="G55" s="3">
        <v>1433580</v>
      </c>
      <c r="H55" s="3">
        <v>1171000</v>
      </c>
      <c r="I55" s="6">
        <v>262580</v>
      </c>
      <c r="J55" s="85">
        <v>10000</v>
      </c>
      <c r="K55" s="3">
        <v>252580</v>
      </c>
      <c r="L55" s="3">
        <v>10524.166666666666</v>
      </c>
    </row>
    <row r="56" spans="1:12" x14ac:dyDescent="0.25">
      <c r="A56" s="5" t="s">
        <v>97</v>
      </c>
      <c r="B56" s="16">
        <v>75</v>
      </c>
      <c r="C56" s="5">
        <v>30</v>
      </c>
      <c r="D56" s="3">
        <v>1278000</v>
      </c>
      <c r="E56" s="6">
        <v>140580</v>
      </c>
      <c r="F56" s="6">
        <v>15000</v>
      </c>
      <c r="G56" s="3">
        <v>1433580</v>
      </c>
      <c r="H56" s="3">
        <v>1171000</v>
      </c>
      <c r="I56" s="6">
        <v>262580</v>
      </c>
      <c r="J56" s="85">
        <v>10000</v>
      </c>
      <c r="K56" s="3">
        <v>252580</v>
      </c>
      <c r="L56" s="3">
        <v>10524.166666666666</v>
      </c>
    </row>
    <row r="57" spans="1:12" x14ac:dyDescent="0.25">
      <c r="A57" s="4" t="s">
        <v>98</v>
      </c>
      <c r="B57" s="16">
        <v>75</v>
      </c>
      <c r="C57" s="4">
        <v>30</v>
      </c>
      <c r="D57" s="3">
        <v>1278000</v>
      </c>
      <c r="E57" s="6">
        <v>140580</v>
      </c>
      <c r="F57" s="6">
        <v>15000</v>
      </c>
      <c r="G57" s="3">
        <v>1433580</v>
      </c>
      <c r="H57" s="3">
        <v>1171000</v>
      </c>
      <c r="I57" s="6">
        <v>262580</v>
      </c>
      <c r="J57" s="85">
        <v>10000</v>
      </c>
      <c r="K57" s="3">
        <v>252580</v>
      </c>
      <c r="L57" s="3">
        <v>10524.166666666666</v>
      </c>
    </row>
    <row r="58" spans="1:12" x14ac:dyDescent="0.25">
      <c r="A58" s="5" t="s">
        <v>99</v>
      </c>
      <c r="B58" s="16">
        <v>75</v>
      </c>
      <c r="C58" s="5">
        <v>30</v>
      </c>
      <c r="D58" s="3">
        <v>1278000</v>
      </c>
      <c r="E58" s="6">
        <v>140580</v>
      </c>
      <c r="F58" s="6">
        <v>15000</v>
      </c>
      <c r="G58" s="3">
        <v>1433580</v>
      </c>
      <c r="H58" s="3">
        <v>1171000</v>
      </c>
      <c r="I58" s="6">
        <v>262580</v>
      </c>
      <c r="J58" s="85">
        <v>10000</v>
      </c>
      <c r="K58" s="3">
        <v>252580</v>
      </c>
      <c r="L58" s="3">
        <v>10524.166666666666</v>
      </c>
    </row>
    <row r="59" spans="1:12" x14ac:dyDescent="0.25">
      <c r="A59" s="4" t="s">
        <v>100</v>
      </c>
      <c r="B59" s="16">
        <v>75</v>
      </c>
      <c r="C59" s="4">
        <v>30</v>
      </c>
      <c r="D59" s="3">
        <v>1278000</v>
      </c>
      <c r="E59" s="6">
        <v>140580</v>
      </c>
      <c r="F59" s="6">
        <v>15000</v>
      </c>
      <c r="G59" s="3">
        <v>1433580</v>
      </c>
      <c r="H59" s="3">
        <v>1171000</v>
      </c>
      <c r="I59" s="6">
        <v>262580</v>
      </c>
      <c r="J59" s="85">
        <v>10000</v>
      </c>
      <c r="K59" s="3">
        <v>252580</v>
      </c>
      <c r="L59" s="3">
        <v>10524.166666666666</v>
      </c>
    </row>
    <row r="60" spans="1:12" x14ac:dyDescent="0.25">
      <c r="A60" s="5" t="s">
        <v>101</v>
      </c>
      <c r="B60" s="16">
        <v>75</v>
      </c>
      <c r="C60" s="5">
        <v>30</v>
      </c>
      <c r="D60" s="3">
        <v>1278000</v>
      </c>
      <c r="E60" s="6">
        <v>140580</v>
      </c>
      <c r="F60" s="6">
        <v>15000</v>
      </c>
      <c r="G60" s="3">
        <v>1433580</v>
      </c>
      <c r="H60" s="3">
        <v>1171000</v>
      </c>
      <c r="I60" s="6">
        <v>262580</v>
      </c>
      <c r="J60" s="85">
        <v>10000</v>
      </c>
      <c r="K60" s="3">
        <v>252580</v>
      </c>
      <c r="L60" s="3">
        <v>10524.166666666666</v>
      </c>
    </row>
    <row r="61" spans="1:12" x14ac:dyDescent="0.25">
      <c r="A61" s="4" t="s">
        <v>102</v>
      </c>
      <c r="B61" s="16">
        <v>75</v>
      </c>
      <c r="C61" s="4">
        <v>30</v>
      </c>
      <c r="D61" s="3">
        <v>1278000</v>
      </c>
      <c r="E61" s="6">
        <v>140580</v>
      </c>
      <c r="F61" s="6">
        <v>15000</v>
      </c>
      <c r="G61" s="3">
        <v>1433580</v>
      </c>
      <c r="H61" s="3">
        <v>1171000</v>
      </c>
      <c r="I61" s="6">
        <v>262580</v>
      </c>
      <c r="J61" s="85">
        <v>10000</v>
      </c>
      <c r="K61" s="3">
        <v>252580</v>
      </c>
      <c r="L61" s="3">
        <v>10524.166666666666</v>
      </c>
    </row>
    <row r="62" spans="1:12" x14ac:dyDescent="0.25">
      <c r="A62" s="5" t="s">
        <v>103</v>
      </c>
      <c r="B62" s="16">
        <v>75</v>
      </c>
      <c r="C62" s="5">
        <v>30</v>
      </c>
      <c r="D62" s="3">
        <v>1278000</v>
      </c>
      <c r="E62" s="6">
        <v>140580</v>
      </c>
      <c r="F62" s="6">
        <v>15000</v>
      </c>
      <c r="G62" s="3">
        <v>1433580</v>
      </c>
      <c r="H62" s="3">
        <v>1171000</v>
      </c>
      <c r="I62" s="6">
        <v>262580</v>
      </c>
      <c r="J62" s="85">
        <v>10000</v>
      </c>
      <c r="K62" s="3">
        <v>252580</v>
      </c>
      <c r="L62" s="3">
        <v>10524.166666666666</v>
      </c>
    </row>
    <row r="63" spans="1:12" x14ac:dyDescent="0.25">
      <c r="A63" s="4" t="s">
        <v>104</v>
      </c>
      <c r="B63" s="16">
        <v>90</v>
      </c>
      <c r="C63" s="4">
        <v>38</v>
      </c>
      <c r="D63" s="3">
        <v>1594800</v>
      </c>
      <c r="E63" s="6">
        <v>175428</v>
      </c>
      <c r="F63" s="6">
        <v>15000</v>
      </c>
      <c r="G63" s="3">
        <v>1785228</v>
      </c>
      <c r="H63" s="3">
        <v>1406000</v>
      </c>
      <c r="I63" s="6">
        <v>379228</v>
      </c>
      <c r="J63" s="6">
        <v>15000</v>
      </c>
      <c r="K63" s="3">
        <v>364228</v>
      </c>
      <c r="L63" s="3">
        <v>15176.166666666666</v>
      </c>
    </row>
    <row r="64" spans="1:12" x14ac:dyDescent="0.25">
      <c r="A64" s="5" t="s">
        <v>105</v>
      </c>
      <c r="B64" s="16">
        <v>90</v>
      </c>
      <c r="C64" s="5">
        <v>38</v>
      </c>
      <c r="D64" s="3">
        <v>1594800</v>
      </c>
      <c r="E64" s="6">
        <v>175428</v>
      </c>
      <c r="F64" s="6">
        <v>15000</v>
      </c>
      <c r="G64" s="3">
        <v>1785228</v>
      </c>
      <c r="H64" s="3">
        <v>1406000</v>
      </c>
      <c r="I64" s="6">
        <v>379228</v>
      </c>
      <c r="J64" s="6">
        <v>15000</v>
      </c>
      <c r="K64" s="3">
        <v>364228</v>
      </c>
      <c r="L64" s="3">
        <v>15176.166666666666</v>
      </c>
    </row>
    <row r="65" spans="1:12" x14ac:dyDescent="0.25">
      <c r="A65" s="4" t="s">
        <v>106</v>
      </c>
      <c r="B65" s="16">
        <v>90</v>
      </c>
      <c r="C65" s="4">
        <v>38</v>
      </c>
      <c r="D65" s="3">
        <v>1594800</v>
      </c>
      <c r="E65" s="6">
        <v>175428</v>
      </c>
      <c r="F65" s="6">
        <v>15000</v>
      </c>
      <c r="G65" s="3">
        <v>1785228</v>
      </c>
      <c r="H65" s="3">
        <v>1406000</v>
      </c>
      <c r="I65" s="6">
        <v>379228</v>
      </c>
      <c r="J65" s="6">
        <v>15000</v>
      </c>
      <c r="K65" s="3">
        <v>364228</v>
      </c>
      <c r="L65" s="3">
        <v>15176.166666666666</v>
      </c>
    </row>
    <row r="66" spans="1:12" x14ac:dyDescent="0.25">
      <c r="A66" s="5" t="s">
        <v>107</v>
      </c>
      <c r="B66" s="16">
        <v>90</v>
      </c>
      <c r="C66" s="5">
        <v>38</v>
      </c>
      <c r="D66" s="3">
        <v>1594800</v>
      </c>
      <c r="E66" s="6">
        <v>175428</v>
      </c>
      <c r="F66" s="6">
        <v>15000</v>
      </c>
      <c r="G66" s="3">
        <v>1785228</v>
      </c>
      <c r="H66" s="3">
        <v>1406000</v>
      </c>
      <c r="I66" s="6">
        <v>379228</v>
      </c>
      <c r="J66" s="6">
        <v>15000</v>
      </c>
      <c r="K66" s="3">
        <v>364228</v>
      </c>
      <c r="L66" s="3">
        <v>15176.166666666666</v>
      </c>
    </row>
    <row r="67" spans="1:12" x14ac:dyDescent="0.25">
      <c r="A67" s="4" t="s">
        <v>108</v>
      </c>
      <c r="B67" s="16">
        <v>90</v>
      </c>
      <c r="C67" s="4">
        <v>38</v>
      </c>
      <c r="D67" s="3">
        <v>1594800</v>
      </c>
      <c r="E67" s="6">
        <v>175428</v>
      </c>
      <c r="F67" s="6">
        <v>15000</v>
      </c>
      <c r="G67" s="3">
        <v>1785228</v>
      </c>
      <c r="H67" s="3">
        <v>1406000</v>
      </c>
      <c r="I67" s="6">
        <v>379228</v>
      </c>
      <c r="J67" s="6">
        <v>15000</v>
      </c>
      <c r="K67" s="3">
        <v>364228</v>
      </c>
      <c r="L67" s="3">
        <v>15176.166666666666</v>
      </c>
    </row>
    <row r="68" spans="1:12" x14ac:dyDescent="0.25">
      <c r="A68" s="5" t="s">
        <v>109</v>
      </c>
      <c r="B68" s="16">
        <v>90</v>
      </c>
      <c r="C68" s="5">
        <v>38</v>
      </c>
      <c r="D68" s="3">
        <v>1594800</v>
      </c>
      <c r="E68" s="6">
        <v>175428</v>
      </c>
      <c r="F68" s="6">
        <v>15000</v>
      </c>
      <c r="G68" s="3">
        <v>1785228</v>
      </c>
      <c r="H68" s="3">
        <v>1406000</v>
      </c>
      <c r="I68" s="6">
        <v>379228</v>
      </c>
      <c r="J68" s="6">
        <v>15000</v>
      </c>
      <c r="K68" s="3">
        <v>364228</v>
      </c>
      <c r="L68" s="3">
        <v>15176.166666666666</v>
      </c>
    </row>
    <row r="69" spans="1:12" x14ac:dyDescent="0.25">
      <c r="A69" s="4" t="s">
        <v>110</v>
      </c>
      <c r="B69" s="16">
        <v>90</v>
      </c>
      <c r="C69" s="4">
        <v>38</v>
      </c>
      <c r="D69" s="3">
        <v>1594800</v>
      </c>
      <c r="E69" s="6">
        <v>175428</v>
      </c>
      <c r="F69" s="6">
        <v>15000</v>
      </c>
      <c r="G69" s="3">
        <v>1785228</v>
      </c>
      <c r="H69" s="3">
        <v>1406000</v>
      </c>
      <c r="I69" s="6">
        <v>379228</v>
      </c>
      <c r="J69" s="6">
        <v>15000</v>
      </c>
      <c r="K69" s="3">
        <v>364228</v>
      </c>
      <c r="L69" s="3">
        <v>15176.166666666666</v>
      </c>
    </row>
    <row r="70" spans="1:12" x14ac:dyDescent="0.25">
      <c r="A70" s="5" t="s">
        <v>111</v>
      </c>
      <c r="B70" s="16">
        <v>100</v>
      </c>
      <c r="C70" s="5">
        <v>38</v>
      </c>
      <c r="D70" s="3">
        <v>1600800</v>
      </c>
      <c r="E70" s="6">
        <v>176088</v>
      </c>
      <c r="F70" s="6">
        <v>15000</v>
      </c>
      <c r="G70" s="3">
        <v>1791888</v>
      </c>
      <c r="H70" s="3">
        <v>1476000</v>
      </c>
      <c r="I70" s="6">
        <v>315888</v>
      </c>
      <c r="J70" s="6">
        <v>15000</v>
      </c>
      <c r="K70" s="3">
        <v>300888</v>
      </c>
      <c r="L70" s="3">
        <v>12537</v>
      </c>
    </row>
    <row r="71" spans="1:12" x14ac:dyDescent="0.25">
      <c r="A71" s="4" t="s">
        <v>112</v>
      </c>
      <c r="B71" s="16">
        <v>90</v>
      </c>
      <c r="C71" s="4">
        <v>38</v>
      </c>
      <c r="D71" s="3">
        <v>1522800</v>
      </c>
      <c r="E71" s="6">
        <v>167508</v>
      </c>
      <c r="F71" s="6">
        <v>15000</v>
      </c>
      <c r="G71" s="3">
        <v>1705308</v>
      </c>
      <c r="H71" s="3">
        <v>1406000</v>
      </c>
      <c r="I71" s="6">
        <v>299308</v>
      </c>
      <c r="J71" s="6">
        <v>15000</v>
      </c>
      <c r="K71" s="3">
        <v>284308</v>
      </c>
      <c r="L71" s="3">
        <v>11846.166666666666</v>
      </c>
    </row>
    <row r="72" spans="1:12" x14ac:dyDescent="0.25">
      <c r="A72" s="5" t="s">
        <v>113</v>
      </c>
      <c r="B72" s="16">
        <v>90</v>
      </c>
      <c r="C72" s="5">
        <v>38</v>
      </c>
      <c r="D72" s="3">
        <v>1522800</v>
      </c>
      <c r="E72" s="6">
        <v>167508</v>
      </c>
      <c r="F72" s="6">
        <v>15000</v>
      </c>
      <c r="G72" s="3">
        <v>1705308</v>
      </c>
      <c r="H72" s="3">
        <v>1406000</v>
      </c>
      <c r="I72" s="6">
        <v>299308</v>
      </c>
      <c r="J72" s="6">
        <v>15000</v>
      </c>
      <c r="K72" s="3">
        <v>284308</v>
      </c>
      <c r="L72" s="3">
        <v>11846.166666666666</v>
      </c>
    </row>
    <row r="73" spans="1:12" x14ac:dyDescent="0.25">
      <c r="A73" s="4" t="s">
        <v>114</v>
      </c>
      <c r="B73" s="16">
        <v>90</v>
      </c>
      <c r="C73" s="4">
        <v>38</v>
      </c>
      <c r="D73" s="3">
        <v>1522800</v>
      </c>
      <c r="E73" s="6">
        <v>167508</v>
      </c>
      <c r="F73" s="6">
        <v>15000</v>
      </c>
      <c r="G73" s="3">
        <v>1705308</v>
      </c>
      <c r="H73" s="3">
        <v>1406000</v>
      </c>
      <c r="I73" s="6">
        <v>299308</v>
      </c>
      <c r="J73" s="6">
        <v>15000</v>
      </c>
      <c r="K73" s="3">
        <v>284308</v>
      </c>
      <c r="L73" s="3">
        <v>11846.166666666666</v>
      </c>
    </row>
    <row r="74" spans="1:12" x14ac:dyDescent="0.25">
      <c r="A74" s="5" t="s">
        <v>115</v>
      </c>
      <c r="B74" s="16">
        <v>90</v>
      </c>
      <c r="C74" s="5">
        <v>38</v>
      </c>
      <c r="D74" s="3">
        <v>1594800</v>
      </c>
      <c r="E74" s="6">
        <v>175428</v>
      </c>
      <c r="F74" s="6">
        <v>15000</v>
      </c>
      <c r="G74" s="3">
        <v>1785228</v>
      </c>
      <c r="H74" s="3">
        <v>1406000</v>
      </c>
      <c r="I74" s="6">
        <v>379228</v>
      </c>
      <c r="J74" s="6">
        <v>15000</v>
      </c>
      <c r="K74" s="3">
        <v>364228</v>
      </c>
      <c r="L74" s="3">
        <v>15176.166666666666</v>
      </c>
    </row>
    <row r="75" spans="1:12" x14ac:dyDescent="0.25">
      <c r="A75" s="4" t="s">
        <v>116</v>
      </c>
      <c r="B75" s="16">
        <v>90</v>
      </c>
      <c r="C75" s="4">
        <v>38</v>
      </c>
      <c r="D75" s="3">
        <v>1594800</v>
      </c>
      <c r="E75" s="6">
        <v>175428</v>
      </c>
      <c r="F75" s="6">
        <v>15000</v>
      </c>
      <c r="G75" s="3">
        <v>1785228</v>
      </c>
      <c r="H75" s="3">
        <v>1406000</v>
      </c>
      <c r="I75" s="6">
        <v>379228</v>
      </c>
      <c r="J75" s="6">
        <v>15000</v>
      </c>
      <c r="K75" s="3">
        <v>364228</v>
      </c>
      <c r="L75" s="3">
        <v>15176.166666666666</v>
      </c>
    </row>
    <row r="76" spans="1:12" x14ac:dyDescent="0.25">
      <c r="A76" s="5" t="s">
        <v>117</v>
      </c>
      <c r="B76" s="16">
        <v>90</v>
      </c>
      <c r="C76" s="5">
        <v>38</v>
      </c>
      <c r="D76" s="3">
        <v>1594800</v>
      </c>
      <c r="E76" s="6">
        <v>175428</v>
      </c>
      <c r="F76" s="6">
        <v>15000</v>
      </c>
      <c r="G76" s="3">
        <v>1785228</v>
      </c>
      <c r="H76" s="3">
        <v>1406000</v>
      </c>
      <c r="I76" s="6">
        <v>379228</v>
      </c>
      <c r="J76" s="6">
        <v>15000</v>
      </c>
      <c r="K76" s="3">
        <v>364228</v>
      </c>
      <c r="L76" s="3">
        <v>15176.166666666666</v>
      </c>
    </row>
    <row r="77" spans="1:12" x14ac:dyDescent="0.25">
      <c r="A77" s="4" t="s">
        <v>118</v>
      </c>
      <c r="B77" s="16">
        <v>90</v>
      </c>
      <c r="C77" s="4">
        <v>38</v>
      </c>
      <c r="D77" s="3">
        <v>1594800</v>
      </c>
      <c r="E77" s="6">
        <v>175428</v>
      </c>
      <c r="F77" s="6">
        <v>15000</v>
      </c>
      <c r="G77" s="3">
        <v>1785228</v>
      </c>
      <c r="H77" s="3">
        <v>1406000</v>
      </c>
      <c r="I77" s="6">
        <v>379228</v>
      </c>
      <c r="J77" s="6">
        <v>15000</v>
      </c>
      <c r="K77" s="3">
        <v>364228</v>
      </c>
      <c r="L77" s="3">
        <v>15176.166666666666</v>
      </c>
    </row>
    <row r="78" spans="1:12" x14ac:dyDescent="0.25">
      <c r="A78" s="5" t="s">
        <v>119</v>
      </c>
      <c r="B78" s="16">
        <v>90</v>
      </c>
      <c r="C78" s="5">
        <v>38</v>
      </c>
      <c r="D78" s="3">
        <v>1594800</v>
      </c>
      <c r="E78" s="6">
        <v>175428</v>
      </c>
      <c r="F78" s="6">
        <v>15000</v>
      </c>
      <c r="G78" s="3">
        <v>1785228</v>
      </c>
      <c r="H78" s="3">
        <v>1406000</v>
      </c>
      <c r="I78" s="6">
        <v>379228</v>
      </c>
      <c r="J78" s="6">
        <v>15000</v>
      </c>
      <c r="K78" s="3">
        <v>364228</v>
      </c>
      <c r="L78" s="3">
        <v>15176.166666666666</v>
      </c>
    </row>
    <row r="79" spans="1:12" x14ac:dyDescent="0.25">
      <c r="A79" s="4" t="s">
        <v>120</v>
      </c>
      <c r="B79" s="16">
        <v>90</v>
      </c>
      <c r="C79" s="4">
        <v>38</v>
      </c>
      <c r="D79" s="3">
        <v>1486800</v>
      </c>
      <c r="E79" s="6">
        <v>163548</v>
      </c>
      <c r="F79" s="6">
        <v>15000</v>
      </c>
      <c r="G79" s="3">
        <v>1665348</v>
      </c>
      <c r="H79" s="3">
        <v>1406000</v>
      </c>
      <c r="I79" s="6">
        <v>259348</v>
      </c>
      <c r="J79" s="6">
        <v>15000</v>
      </c>
      <c r="K79" s="3">
        <v>244348</v>
      </c>
      <c r="L79" s="3">
        <v>10181.166666666666</v>
      </c>
    </row>
    <row r="80" spans="1:12" x14ac:dyDescent="0.25">
      <c r="A80" s="5" t="s">
        <v>121</v>
      </c>
      <c r="B80" s="16">
        <v>90</v>
      </c>
      <c r="C80" s="5">
        <v>38</v>
      </c>
      <c r="D80" s="3">
        <v>1486800</v>
      </c>
      <c r="E80" s="6">
        <v>163548</v>
      </c>
      <c r="F80" s="6">
        <v>15000</v>
      </c>
      <c r="G80" s="3">
        <v>1665348</v>
      </c>
      <c r="H80" s="3">
        <v>1406000</v>
      </c>
      <c r="I80" s="6">
        <v>259348</v>
      </c>
      <c r="J80" s="6">
        <v>15000</v>
      </c>
      <c r="K80" s="3">
        <v>244348</v>
      </c>
      <c r="L80" s="3">
        <v>10181.166666666666</v>
      </c>
    </row>
    <row r="81" spans="1:12" x14ac:dyDescent="0.25">
      <c r="A81" s="4" t="s">
        <v>122</v>
      </c>
      <c r="B81" s="16">
        <v>90</v>
      </c>
      <c r="C81" s="4">
        <v>38</v>
      </c>
      <c r="D81" s="3">
        <v>1486800</v>
      </c>
      <c r="E81" s="6">
        <v>163548</v>
      </c>
      <c r="F81" s="6">
        <v>15000</v>
      </c>
      <c r="G81" s="3">
        <v>1665348</v>
      </c>
      <c r="H81" s="3">
        <v>1406000</v>
      </c>
      <c r="I81" s="6">
        <v>259348</v>
      </c>
      <c r="J81" s="6">
        <v>15000</v>
      </c>
      <c r="K81" s="3">
        <v>244348</v>
      </c>
      <c r="L81" s="3">
        <v>10181.166666666666</v>
      </c>
    </row>
    <row r="82" spans="1:12" x14ac:dyDescent="0.25">
      <c r="A82" s="5" t="s">
        <v>123</v>
      </c>
      <c r="B82" s="16">
        <v>100</v>
      </c>
      <c r="C82" s="5">
        <v>38</v>
      </c>
      <c r="D82" s="3">
        <v>1610800</v>
      </c>
      <c r="E82" s="6">
        <v>177188</v>
      </c>
      <c r="F82" s="6">
        <v>15000</v>
      </c>
      <c r="G82" s="3">
        <v>1802988</v>
      </c>
      <c r="H82" s="3">
        <v>1476000</v>
      </c>
      <c r="I82" s="6">
        <v>326988</v>
      </c>
      <c r="J82" s="6">
        <v>15000</v>
      </c>
      <c r="K82" s="3">
        <v>311988</v>
      </c>
      <c r="L82" s="3">
        <v>12999.5</v>
      </c>
    </row>
    <row r="83" spans="1:12" x14ac:dyDescent="0.25">
      <c r="A83" s="4" t="s">
        <v>124</v>
      </c>
      <c r="B83" s="16">
        <v>90</v>
      </c>
      <c r="C83" s="4">
        <v>38</v>
      </c>
      <c r="D83" s="3">
        <v>1531800</v>
      </c>
      <c r="E83" s="6">
        <v>168498</v>
      </c>
      <c r="F83" s="6">
        <v>15000</v>
      </c>
      <c r="G83" s="3">
        <v>1715298</v>
      </c>
      <c r="H83" s="3">
        <v>1406000</v>
      </c>
      <c r="I83" s="6">
        <v>309298</v>
      </c>
      <c r="J83" s="6">
        <v>15000</v>
      </c>
      <c r="K83" s="3">
        <v>294298</v>
      </c>
      <c r="L83" s="3">
        <v>12262.416666666666</v>
      </c>
    </row>
    <row r="84" spans="1:12" x14ac:dyDescent="0.25">
      <c r="A84" s="5" t="s">
        <v>125</v>
      </c>
      <c r="B84" s="16">
        <v>90</v>
      </c>
      <c r="C84" s="5">
        <v>38</v>
      </c>
      <c r="D84" s="3">
        <v>1531800</v>
      </c>
      <c r="E84" s="6">
        <v>168498</v>
      </c>
      <c r="F84" s="6">
        <v>15000</v>
      </c>
      <c r="G84" s="3">
        <v>1715298</v>
      </c>
      <c r="H84" s="3">
        <v>1406000</v>
      </c>
      <c r="I84" s="6">
        <v>309298</v>
      </c>
      <c r="J84" s="6">
        <v>15000</v>
      </c>
      <c r="K84" s="3">
        <v>294298</v>
      </c>
      <c r="L84" s="3">
        <v>12262.416666666666</v>
      </c>
    </row>
    <row r="85" spans="1:12" x14ac:dyDescent="0.25">
      <c r="A85" s="4" t="s">
        <v>126</v>
      </c>
      <c r="B85" s="16">
        <v>90</v>
      </c>
      <c r="C85" s="4">
        <v>38</v>
      </c>
      <c r="D85" s="3">
        <v>1531800</v>
      </c>
      <c r="E85" s="6">
        <v>168498</v>
      </c>
      <c r="F85" s="6">
        <v>15000</v>
      </c>
      <c r="G85" s="3">
        <v>1715298</v>
      </c>
      <c r="H85" s="3">
        <v>1406000</v>
      </c>
      <c r="I85" s="6">
        <v>309298</v>
      </c>
      <c r="J85" s="6">
        <v>15000</v>
      </c>
      <c r="K85" s="3">
        <v>294298</v>
      </c>
      <c r="L85" s="3">
        <v>12262.416666666666</v>
      </c>
    </row>
    <row r="86" spans="1:12" x14ac:dyDescent="0.25">
      <c r="A86" s="5" t="s">
        <v>127</v>
      </c>
      <c r="B86" s="16">
        <v>100</v>
      </c>
      <c r="C86" s="5">
        <v>38</v>
      </c>
      <c r="D86" s="3">
        <v>1610800</v>
      </c>
      <c r="E86" s="6">
        <v>177188</v>
      </c>
      <c r="F86" s="6">
        <v>15000</v>
      </c>
      <c r="G86" s="3">
        <v>1802988</v>
      </c>
      <c r="H86" s="3">
        <v>1476000</v>
      </c>
      <c r="I86" s="6">
        <v>326988</v>
      </c>
      <c r="J86" s="6">
        <v>15000</v>
      </c>
      <c r="K86" s="3">
        <v>311988</v>
      </c>
      <c r="L86" s="3">
        <v>12999.5</v>
      </c>
    </row>
    <row r="87" spans="1:12" x14ac:dyDescent="0.25">
      <c r="A87" s="4" t="s">
        <v>128</v>
      </c>
      <c r="B87" s="16">
        <v>90</v>
      </c>
      <c r="C87" s="4">
        <v>38</v>
      </c>
      <c r="D87" s="3">
        <v>1531800</v>
      </c>
      <c r="E87" s="6">
        <v>168498</v>
      </c>
      <c r="F87" s="6">
        <v>15000</v>
      </c>
      <c r="G87" s="3">
        <v>1715298</v>
      </c>
      <c r="H87" s="3">
        <v>1406000</v>
      </c>
      <c r="I87" s="6">
        <v>309298</v>
      </c>
      <c r="J87" s="6">
        <v>15000</v>
      </c>
      <c r="K87" s="3">
        <v>294298</v>
      </c>
      <c r="L87" s="3">
        <v>12262.416666666666</v>
      </c>
    </row>
    <row r="88" spans="1:12" x14ac:dyDescent="0.25">
      <c r="A88" s="5" t="s">
        <v>129</v>
      </c>
      <c r="B88" s="16">
        <v>90</v>
      </c>
      <c r="C88" s="5">
        <v>38</v>
      </c>
      <c r="D88" s="3">
        <v>1531800</v>
      </c>
      <c r="E88" s="6">
        <v>168498</v>
      </c>
      <c r="F88" s="6">
        <v>15000</v>
      </c>
      <c r="G88" s="3">
        <v>1715298</v>
      </c>
      <c r="H88" s="3">
        <v>1406000</v>
      </c>
      <c r="I88" s="6">
        <v>309298</v>
      </c>
      <c r="J88" s="6">
        <v>15000</v>
      </c>
      <c r="K88" s="3">
        <v>294298</v>
      </c>
      <c r="L88" s="3">
        <v>12262.416666666666</v>
      </c>
    </row>
    <row r="89" spans="1:12" x14ac:dyDescent="0.25">
      <c r="A89" s="4" t="s">
        <v>130</v>
      </c>
      <c r="B89" s="16">
        <v>90</v>
      </c>
      <c r="C89" s="4">
        <v>38</v>
      </c>
      <c r="D89" s="3">
        <v>1531800</v>
      </c>
      <c r="E89" s="6">
        <v>168498</v>
      </c>
      <c r="F89" s="6">
        <v>15000</v>
      </c>
      <c r="G89" s="3">
        <v>1715298</v>
      </c>
      <c r="H89" s="3">
        <v>1406000</v>
      </c>
      <c r="I89" s="6">
        <v>309298</v>
      </c>
      <c r="J89" s="6">
        <v>15000</v>
      </c>
      <c r="K89" s="3">
        <v>294298</v>
      </c>
      <c r="L89" s="3">
        <v>12262.416666666666</v>
      </c>
    </row>
    <row r="90" spans="1:12" x14ac:dyDescent="0.25">
      <c r="A90" s="5" t="s">
        <v>131</v>
      </c>
      <c r="B90" s="16">
        <v>90</v>
      </c>
      <c r="C90" s="5">
        <v>38</v>
      </c>
      <c r="D90" s="3">
        <v>1531800</v>
      </c>
      <c r="E90" s="6">
        <v>168498</v>
      </c>
      <c r="F90" s="6">
        <v>15000</v>
      </c>
      <c r="G90" s="3">
        <v>1715298</v>
      </c>
      <c r="H90" s="3">
        <v>1406000</v>
      </c>
      <c r="I90" s="6">
        <v>309298</v>
      </c>
      <c r="J90" s="6">
        <v>15000</v>
      </c>
      <c r="K90" s="3">
        <v>294298</v>
      </c>
      <c r="L90" s="3">
        <v>12262.416666666666</v>
      </c>
    </row>
    <row r="91" spans="1:12" x14ac:dyDescent="0.25">
      <c r="A91" s="4" t="s">
        <v>132</v>
      </c>
      <c r="B91" s="16">
        <v>98</v>
      </c>
      <c r="C91" s="4">
        <v>38</v>
      </c>
      <c r="D91" s="3">
        <v>1614600</v>
      </c>
      <c r="E91" s="6">
        <v>177606</v>
      </c>
      <c r="F91" s="6">
        <v>15000</v>
      </c>
      <c r="G91" s="3">
        <v>1807206</v>
      </c>
      <c r="H91" s="3">
        <v>1462000</v>
      </c>
      <c r="I91" s="6">
        <v>345206</v>
      </c>
      <c r="J91" s="6">
        <v>15000</v>
      </c>
      <c r="K91" s="3">
        <v>330206</v>
      </c>
      <c r="L91" s="3">
        <v>13758.583333333334</v>
      </c>
    </row>
    <row r="92" spans="1:12" x14ac:dyDescent="0.25">
      <c r="A92" s="5" t="s">
        <v>133</v>
      </c>
      <c r="B92" s="16">
        <v>90</v>
      </c>
      <c r="C92" s="5">
        <v>38</v>
      </c>
      <c r="D92" s="3">
        <v>1531800</v>
      </c>
      <c r="E92" s="6">
        <v>168498</v>
      </c>
      <c r="F92" s="6">
        <v>15000</v>
      </c>
      <c r="G92" s="3">
        <v>1715298</v>
      </c>
      <c r="H92" s="3">
        <v>1406000</v>
      </c>
      <c r="I92" s="6">
        <v>309298</v>
      </c>
      <c r="J92" s="6">
        <v>15000</v>
      </c>
      <c r="K92" s="3">
        <v>294298</v>
      </c>
      <c r="L92" s="3">
        <v>12262.416666666666</v>
      </c>
    </row>
    <row r="93" spans="1:12" x14ac:dyDescent="0.25">
      <c r="A93" s="4" t="s">
        <v>134</v>
      </c>
      <c r="B93" s="16">
        <v>90</v>
      </c>
      <c r="C93" s="4">
        <v>38</v>
      </c>
      <c r="D93" s="3">
        <v>1531800</v>
      </c>
      <c r="E93" s="6">
        <v>168498</v>
      </c>
      <c r="F93" s="6">
        <v>15000</v>
      </c>
      <c r="G93" s="3">
        <v>1715298</v>
      </c>
      <c r="H93" s="3">
        <v>1406000</v>
      </c>
      <c r="I93" s="6">
        <v>309298</v>
      </c>
      <c r="J93" s="6">
        <v>15000</v>
      </c>
      <c r="K93" s="3">
        <v>294298</v>
      </c>
      <c r="L93" s="3">
        <v>12262.416666666666</v>
      </c>
    </row>
    <row r="94" spans="1:12" x14ac:dyDescent="0.25">
      <c r="A94" s="5" t="s">
        <v>135</v>
      </c>
      <c r="B94" s="16">
        <v>90</v>
      </c>
      <c r="C94" s="5">
        <v>38</v>
      </c>
      <c r="D94" s="3">
        <v>1531800</v>
      </c>
      <c r="E94" s="6">
        <v>168498</v>
      </c>
      <c r="F94" s="6">
        <v>15000</v>
      </c>
      <c r="G94" s="3">
        <v>1715298</v>
      </c>
      <c r="H94" s="3">
        <v>1406000</v>
      </c>
      <c r="I94" s="6">
        <v>309298</v>
      </c>
      <c r="J94" s="6">
        <v>15000</v>
      </c>
      <c r="K94" s="3">
        <v>294298</v>
      </c>
      <c r="L94" s="3">
        <v>12262.416666666666</v>
      </c>
    </row>
    <row r="95" spans="1:12" x14ac:dyDescent="0.25">
      <c r="A95" s="4" t="s">
        <v>136</v>
      </c>
      <c r="B95" s="16">
        <v>90</v>
      </c>
      <c r="C95" s="4">
        <v>38</v>
      </c>
      <c r="D95" s="3">
        <v>1531800</v>
      </c>
      <c r="E95" s="6">
        <v>168498</v>
      </c>
      <c r="F95" s="6">
        <v>15000</v>
      </c>
      <c r="G95" s="3">
        <v>1715298</v>
      </c>
      <c r="H95" s="3">
        <v>1406000</v>
      </c>
      <c r="I95" s="6">
        <v>309298</v>
      </c>
      <c r="J95" s="6">
        <v>15000</v>
      </c>
      <c r="K95" s="3">
        <v>294298</v>
      </c>
      <c r="L95" s="3">
        <v>12262.416666666666</v>
      </c>
    </row>
    <row r="96" spans="1:12" x14ac:dyDescent="0.25">
      <c r="A96" s="5" t="s">
        <v>137</v>
      </c>
      <c r="B96" s="16">
        <v>90</v>
      </c>
      <c r="C96" s="5">
        <v>38</v>
      </c>
      <c r="D96" s="3">
        <v>1576800</v>
      </c>
      <c r="E96" s="6">
        <v>173448</v>
      </c>
      <c r="F96" s="6">
        <v>15000</v>
      </c>
      <c r="G96" s="3">
        <v>1765248</v>
      </c>
      <c r="H96" s="3">
        <v>1406000</v>
      </c>
      <c r="I96" s="6">
        <v>359248</v>
      </c>
      <c r="J96" s="6">
        <v>15000</v>
      </c>
      <c r="K96" s="3">
        <v>344248</v>
      </c>
      <c r="L96" s="3">
        <v>14343.666666666666</v>
      </c>
    </row>
    <row r="97" spans="1:12" x14ac:dyDescent="0.25">
      <c r="A97" s="4" t="s">
        <v>138</v>
      </c>
      <c r="B97" s="16">
        <v>90</v>
      </c>
      <c r="C97" s="4">
        <v>38</v>
      </c>
      <c r="D97" s="3">
        <v>1576800</v>
      </c>
      <c r="E97" s="6">
        <v>173448</v>
      </c>
      <c r="F97" s="6">
        <v>15000</v>
      </c>
      <c r="G97" s="3">
        <v>1765248</v>
      </c>
      <c r="H97" s="3">
        <v>1406000</v>
      </c>
      <c r="I97" s="6">
        <v>359248</v>
      </c>
      <c r="J97" s="6">
        <v>15000</v>
      </c>
      <c r="K97" s="3">
        <v>344248</v>
      </c>
      <c r="L97" s="3">
        <v>14343.666666666666</v>
      </c>
    </row>
    <row r="98" spans="1:12" x14ac:dyDescent="0.25">
      <c r="A98" s="5" t="s">
        <v>139</v>
      </c>
      <c r="B98" s="16">
        <v>90</v>
      </c>
      <c r="C98" s="5">
        <v>38</v>
      </c>
      <c r="D98" s="3">
        <v>1576800</v>
      </c>
      <c r="E98" s="6">
        <v>173448</v>
      </c>
      <c r="F98" s="6">
        <v>15000</v>
      </c>
      <c r="G98" s="3">
        <v>1765248</v>
      </c>
      <c r="H98" s="3">
        <v>1406000</v>
      </c>
      <c r="I98" s="6">
        <v>359248</v>
      </c>
      <c r="J98" s="6">
        <v>15000</v>
      </c>
      <c r="K98" s="3">
        <v>344248</v>
      </c>
      <c r="L98" s="3">
        <v>14343.666666666666</v>
      </c>
    </row>
    <row r="99" spans="1:12" x14ac:dyDescent="0.25">
      <c r="A99" s="4" t="s">
        <v>140</v>
      </c>
      <c r="B99" s="16">
        <v>109</v>
      </c>
      <c r="C99" s="4">
        <v>38</v>
      </c>
      <c r="D99" s="3">
        <v>1769100</v>
      </c>
      <c r="E99" s="6">
        <v>194601</v>
      </c>
      <c r="F99" s="6">
        <v>15000</v>
      </c>
      <c r="G99" s="3">
        <v>1978701</v>
      </c>
      <c r="H99" s="3">
        <v>1539000</v>
      </c>
      <c r="I99" s="6">
        <v>439701</v>
      </c>
      <c r="J99" s="6">
        <v>15000</v>
      </c>
      <c r="K99" s="3">
        <v>424701</v>
      </c>
      <c r="L99" s="3">
        <v>17695.875</v>
      </c>
    </row>
    <row r="100" spans="1:12" x14ac:dyDescent="0.25">
      <c r="A100" s="5" t="s">
        <v>141</v>
      </c>
      <c r="B100" s="16">
        <v>90</v>
      </c>
      <c r="C100" s="5">
        <v>38</v>
      </c>
      <c r="D100" s="3">
        <v>1576800</v>
      </c>
      <c r="E100" s="6">
        <v>173448</v>
      </c>
      <c r="F100" s="6">
        <v>15000</v>
      </c>
      <c r="G100" s="3">
        <v>1765248</v>
      </c>
      <c r="H100" s="3">
        <v>1406000</v>
      </c>
      <c r="I100" s="6">
        <v>359248</v>
      </c>
      <c r="J100" s="6">
        <v>15000</v>
      </c>
      <c r="K100" s="3">
        <v>344248</v>
      </c>
      <c r="L100" s="3">
        <v>14343.666666666666</v>
      </c>
    </row>
    <row r="101" spans="1:12" x14ac:dyDescent="0.25">
      <c r="A101" s="4" t="s">
        <v>142</v>
      </c>
      <c r="B101" s="16">
        <v>90</v>
      </c>
      <c r="C101" s="4">
        <v>38</v>
      </c>
      <c r="D101" s="3">
        <v>1576800</v>
      </c>
      <c r="E101" s="6">
        <v>173448</v>
      </c>
      <c r="F101" s="6">
        <v>15000</v>
      </c>
      <c r="G101" s="3">
        <v>1765248</v>
      </c>
      <c r="H101" s="3">
        <v>1406000</v>
      </c>
      <c r="I101" s="6">
        <v>359248</v>
      </c>
      <c r="J101" s="6">
        <v>15000</v>
      </c>
      <c r="K101" s="3">
        <v>344248</v>
      </c>
      <c r="L101" s="3">
        <v>14343.666666666666</v>
      </c>
    </row>
    <row r="102" spans="1:12" x14ac:dyDescent="0.25">
      <c r="A102" s="5" t="s">
        <v>143</v>
      </c>
      <c r="B102" s="16">
        <v>90</v>
      </c>
      <c r="C102" s="5">
        <v>38</v>
      </c>
      <c r="D102" s="3">
        <v>1576800</v>
      </c>
      <c r="E102" s="6">
        <v>173448</v>
      </c>
      <c r="F102" s="6">
        <v>15000</v>
      </c>
      <c r="G102" s="3">
        <v>1765248</v>
      </c>
      <c r="H102" s="3">
        <v>1406000</v>
      </c>
      <c r="I102" s="6">
        <v>359248</v>
      </c>
      <c r="J102" s="6">
        <v>15000</v>
      </c>
      <c r="K102" s="3">
        <v>344248</v>
      </c>
      <c r="L102" s="3">
        <v>14343.666666666666</v>
      </c>
    </row>
    <row r="103" spans="1:12" x14ac:dyDescent="0.25">
      <c r="A103" s="4" t="s">
        <v>144</v>
      </c>
      <c r="B103" s="16">
        <v>90</v>
      </c>
      <c r="C103" s="4">
        <v>38</v>
      </c>
      <c r="D103" s="3">
        <v>1576800</v>
      </c>
      <c r="E103" s="6">
        <v>173448</v>
      </c>
      <c r="F103" s="6">
        <v>15000</v>
      </c>
      <c r="G103" s="3">
        <v>1765248</v>
      </c>
      <c r="H103" s="3">
        <v>1406000</v>
      </c>
      <c r="I103" s="6">
        <v>359248</v>
      </c>
      <c r="J103" s="6">
        <v>15000</v>
      </c>
      <c r="K103" s="3">
        <v>344248</v>
      </c>
      <c r="L103" s="3">
        <v>14343.666666666666</v>
      </c>
    </row>
    <row r="104" spans="1:12" x14ac:dyDescent="0.25">
      <c r="A104" s="5" t="s">
        <v>145</v>
      </c>
      <c r="B104" s="16">
        <v>90</v>
      </c>
      <c r="C104" s="5">
        <v>38</v>
      </c>
      <c r="D104" s="3">
        <v>1576800</v>
      </c>
      <c r="E104" s="6">
        <v>173448</v>
      </c>
      <c r="F104" s="6">
        <v>15000</v>
      </c>
      <c r="G104" s="3">
        <v>1765248</v>
      </c>
      <c r="H104" s="3">
        <v>1406000</v>
      </c>
      <c r="I104" s="6">
        <v>359248</v>
      </c>
      <c r="J104" s="6">
        <v>15000</v>
      </c>
      <c r="K104" s="3">
        <v>344248</v>
      </c>
      <c r="L104" s="3">
        <v>14343.666666666666</v>
      </c>
    </row>
    <row r="105" spans="1:12" x14ac:dyDescent="0.25">
      <c r="A105" s="4" t="s">
        <v>146</v>
      </c>
      <c r="B105" s="16">
        <v>84</v>
      </c>
      <c r="C105" s="4">
        <v>38</v>
      </c>
      <c r="D105" s="3">
        <v>1526400</v>
      </c>
      <c r="E105" s="6">
        <v>167904</v>
      </c>
      <c r="F105" s="6">
        <v>15000</v>
      </c>
      <c r="G105" s="3">
        <v>1709304</v>
      </c>
      <c r="H105" s="3">
        <v>1363000</v>
      </c>
      <c r="I105" s="6">
        <v>346304</v>
      </c>
      <c r="J105" s="6">
        <v>15000</v>
      </c>
      <c r="K105" s="3">
        <v>331304</v>
      </c>
      <c r="L105" s="3">
        <v>13804.333333333334</v>
      </c>
    </row>
    <row r="106" spans="1:12" x14ac:dyDescent="0.25">
      <c r="A106" s="5" t="s">
        <v>147</v>
      </c>
      <c r="B106" s="16">
        <v>84</v>
      </c>
      <c r="C106" s="5">
        <v>38</v>
      </c>
      <c r="D106" s="3">
        <v>1526400</v>
      </c>
      <c r="E106" s="6">
        <v>167904</v>
      </c>
      <c r="F106" s="6">
        <v>15000</v>
      </c>
      <c r="G106" s="3">
        <v>1709304</v>
      </c>
      <c r="H106" s="3">
        <v>1363000</v>
      </c>
      <c r="I106" s="6">
        <v>346304</v>
      </c>
      <c r="J106" s="6">
        <v>15000</v>
      </c>
      <c r="K106" s="3">
        <v>331304</v>
      </c>
      <c r="L106" s="3">
        <v>13804.333333333334</v>
      </c>
    </row>
    <row r="107" spans="1:12" x14ac:dyDescent="0.25">
      <c r="A107" s="4" t="s">
        <v>148</v>
      </c>
      <c r="B107" s="16">
        <v>84</v>
      </c>
      <c r="C107" s="4">
        <v>38</v>
      </c>
      <c r="D107" s="3">
        <v>1526400</v>
      </c>
      <c r="E107" s="6">
        <v>167904</v>
      </c>
      <c r="F107" s="6">
        <v>15000</v>
      </c>
      <c r="G107" s="3">
        <v>1709304</v>
      </c>
      <c r="H107" s="3">
        <v>1363000</v>
      </c>
      <c r="I107" s="6">
        <v>346304</v>
      </c>
      <c r="J107" s="6">
        <v>15000</v>
      </c>
      <c r="K107" s="3">
        <v>331304</v>
      </c>
      <c r="L107" s="3">
        <v>13804.333333333334</v>
      </c>
    </row>
    <row r="108" spans="1:12" x14ac:dyDescent="0.25">
      <c r="A108" s="5" t="s">
        <v>149</v>
      </c>
      <c r="B108" s="16">
        <v>84</v>
      </c>
      <c r="C108" s="5">
        <v>38</v>
      </c>
      <c r="D108" s="3">
        <v>1568400</v>
      </c>
      <c r="E108" s="6">
        <v>172524</v>
      </c>
      <c r="F108" s="6">
        <v>15000</v>
      </c>
      <c r="G108" s="3">
        <v>1755924</v>
      </c>
      <c r="H108" s="3">
        <v>1363000</v>
      </c>
      <c r="I108" s="6">
        <v>392924</v>
      </c>
      <c r="J108" s="6">
        <v>15000</v>
      </c>
      <c r="K108" s="3">
        <v>377924</v>
      </c>
      <c r="L108" s="3">
        <v>15746.833333333334</v>
      </c>
    </row>
    <row r="109" spans="1:12" x14ac:dyDescent="0.25">
      <c r="A109" s="4" t="s">
        <v>150</v>
      </c>
      <c r="B109" s="16">
        <v>84</v>
      </c>
      <c r="C109" s="4">
        <v>38</v>
      </c>
      <c r="D109" s="3">
        <v>1568400</v>
      </c>
      <c r="E109" s="6">
        <v>172524</v>
      </c>
      <c r="F109" s="6">
        <v>15000</v>
      </c>
      <c r="G109" s="3">
        <v>1755924</v>
      </c>
      <c r="H109" s="3">
        <v>1363000</v>
      </c>
      <c r="I109" s="6">
        <v>392924</v>
      </c>
      <c r="J109" s="6">
        <v>15000</v>
      </c>
      <c r="K109" s="3">
        <v>377924</v>
      </c>
      <c r="L109" s="3">
        <v>15746.833333333334</v>
      </c>
    </row>
    <row r="110" spans="1:12" x14ac:dyDescent="0.25">
      <c r="A110" s="5" t="s">
        <v>151</v>
      </c>
      <c r="B110" s="16">
        <v>84</v>
      </c>
      <c r="C110" s="5">
        <v>38</v>
      </c>
      <c r="D110" s="3">
        <v>1568400</v>
      </c>
      <c r="E110" s="6">
        <v>172524</v>
      </c>
      <c r="F110" s="6">
        <v>15000</v>
      </c>
      <c r="G110" s="3">
        <v>1755924</v>
      </c>
      <c r="H110" s="3">
        <v>1363000</v>
      </c>
      <c r="I110" s="6">
        <v>392924</v>
      </c>
      <c r="J110" s="6">
        <v>15000</v>
      </c>
      <c r="K110" s="3">
        <v>377924</v>
      </c>
      <c r="L110" s="3">
        <v>15746.833333333334</v>
      </c>
    </row>
    <row r="111" spans="1:12" x14ac:dyDescent="0.25">
      <c r="A111" s="4" t="s">
        <v>152</v>
      </c>
      <c r="B111" s="16">
        <v>85</v>
      </c>
      <c r="C111" s="4">
        <v>38</v>
      </c>
      <c r="D111" s="3">
        <v>1602800</v>
      </c>
      <c r="E111" s="6">
        <v>176308</v>
      </c>
      <c r="F111" s="6">
        <v>15000</v>
      </c>
      <c r="G111" s="3">
        <v>1794108</v>
      </c>
      <c r="H111" s="3">
        <v>1370000</v>
      </c>
      <c r="I111" s="6">
        <v>424108</v>
      </c>
      <c r="J111" s="6">
        <v>15000</v>
      </c>
      <c r="K111" s="3">
        <v>409108</v>
      </c>
      <c r="L111" s="3">
        <v>17046.166666666668</v>
      </c>
    </row>
    <row r="112" spans="1:12" x14ac:dyDescent="0.25">
      <c r="A112" s="5" t="s">
        <v>153</v>
      </c>
      <c r="B112" s="16">
        <v>84</v>
      </c>
      <c r="C112" s="5">
        <v>38</v>
      </c>
      <c r="D112" s="3">
        <v>1568400</v>
      </c>
      <c r="E112" s="6">
        <v>172524</v>
      </c>
      <c r="F112" s="6">
        <v>15000</v>
      </c>
      <c r="G112" s="3">
        <v>1755924</v>
      </c>
      <c r="H112" s="3">
        <v>1363000</v>
      </c>
      <c r="I112" s="6">
        <v>392924</v>
      </c>
      <c r="J112" s="6">
        <v>15000</v>
      </c>
      <c r="K112" s="3">
        <v>377924</v>
      </c>
      <c r="L112" s="3">
        <v>15746.833333333334</v>
      </c>
    </row>
    <row r="113" spans="1:12" x14ac:dyDescent="0.25">
      <c r="A113" s="4" t="s">
        <v>154</v>
      </c>
      <c r="B113" s="16">
        <v>84</v>
      </c>
      <c r="C113" s="4">
        <v>38</v>
      </c>
      <c r="D113" s="3">
        <v>1568400</v>
      </c>
      <c r="E113" s="6">
        <v>172524</v>
      </c>
      <c r="F113" s="6">
        <v>15000</v>
      </c>
      <c r="G113" s="3">
        <v>1755924</v>
      </c>
      <c r="H113" s="3">
        <v>1363000</v>
      </c>
      <c r="I113" s="6">
        <v>392924</v>
      </c>
      <c r="J113" s="6">
        <v>15000</v>
      </c>
      <c r="K113" s="3">
        <v>377924</v>
      </c>
      <c r="L113" s="3">
        <v>15746.833333333334</v>
      </c>
    </row>
    <row r="114" spans="1:12" x14ac:dyDescent="0.25">
      <c r="A114" s="5" t="s">
        <v>155</v>
      </c>
      <c r="B114" s="16">
        <v>108</v>
      </c>
      <c r="C114" s="5">
        <v>38</v>
      </c>
      <c r="D114" s="3">
        <v>1782000</v>
      </c>
      <c r="E114" s="6">
        <v>196020</v>
      </c>
      <c r="F114" s="6">
        <v>15000</v>
      </c>
      <c r="G114" s="3">
        <v>1993020</v>
      </c>
      <c r="H114" s="3">
        <v>1532000</v>
      </c>
      <c r="I114" s="6">
        <v>461020</v>
      </c>
      <c r="J114" s="6">
        <v>15000</v>
      </c>
      <c r="K114" s="3">
        <v>446020</v>
      </c>
      <c r="L114" s="3">
        <v>18584.166666666668</v>
      </c>
    </row>
    <row r="115" spans="1:12" x14ac:dyDescent="0.25">
      <c r="A115" s="4" t="s">
        <v>156</v>
      </c>
      <c r="B115" s="16">
        <v>90</v>
      </c>
      <c r="C115" s="4">
        <v>38</v>
      </c>
      <c r="D115" s="3">
        <v>1594800</v>
      </c>
      <c r="E115" s="6">
        <v>175428</v>
      </c>
      <c r="F115" s="6">
        <v>15000</v>
      </c>
      <c r="G115" s="3">
        <v>1785228</v>
      </c>
      <c r="H115" s="3">
        <v>1406000</v>
      </c>
      <c r="I115" s="6">
        <v>379228</v>
      </c>
      <c r="J115" s="6">
        <v>15000</v>
      </c>
      <c r="K115" s="3">
        <v>364228</v>
      </c>
      <c r="L115" s="3">
        <v>15176.166666666666</v>
      </c>
    </row>
    <row r="116" spans="1:12" x14ac:dyDescent="0.25">
      <c r="A116" s="5" t="s">
        <v>157</v>
      </c>
      <c r="B116" s="16">
        <v>90</v>
      </c>
      <c r="C116" s="5">
        <v>38</v>
      </c>
      <c r="D116" s="3">
        <v>1594800</v>
      </c>
      <c r="E116" s="6">
        <v>175428</v>
      </c>
      <c r="F116" s="6">
        <v>15000</v>
      </c>
      <c r="G116" s="3">
        <v>1785228</v>
      </c>
      <c r="H116" s="3">
        <v>1406000</v>
      </c>
      <c r="I116" s="6">
        <v>379228</v>
      </c>
      <c r="J116" s="6">
        <v>15000</v>
      </c>
      <c r="K116" s="3">
        <v>364228</v>
      </c>
      <c r="L116" s="3">
        <v>15176.166666666666</v>
      </c>
    </row>
    <row r="117" spans="1:12" x14ac:dyDescent="0.25">
      <c r="A117" s="4" t="s">
        <v>158</v>
      </c>
      <c r="B117" s="16">
        <v>90</v>
      </c>
      <c r="C117" s="4">
        <v>38</v>
      </c>
      <c r="D117" s="3">
        <v>1594800</v>
      </c>
      <c r="E117" s="6">
        <v>175428</v>
      </c>
      <c r="F117" s="6">
        <v>15000</v>
      </c>
      <c r="G117" s="3">
        <v>1785228</v>
      </c>
      <c r="H117" s="3">
        <v>1406000</v>
      </c>
      <c r="I117" s="6">
        <v>379228</v>
      </c>
      <c r="J117" s="6">
        <v>15000</v>
      </c>
      <c r="K117" s="3">
        <v>364228</v>
      </c>
      <c r="L117" s="3">
        <v>15176.166666666666</v>
      </c>
    </row>
    <row r="118" spans="1:12" x14ac:dyDescent="0.25">
      <c r="A118" s="5" t="s">
        <v>159</v>
      </c>
      <c r="B118" s="16">
        <v>90</v>
      </c>
      <c r="C118" s="5">
        <v>38</v>
      </c>
      <c r="D118" s="3">
        <v>1594800</v>
      </c>
      <c r="E118" s="6">
        <v>175428</v>
      </c>
      <c r="F118" s="6">
        <v>15000</v>
      </c>
      <c r="G118" s="3">
        <v>1785228</v>
      </c>
      <c r="H118" s="3">
        <v>1406000</v>
      </c>
      <c r="I118" s="6">
        <v>379228</v>
      </c>
      <c r="J118" s="6">
        <v>15000</v>
      </c>
      <c r="K118" s="3">
        <v>364228</v>
      </c>
      <c r="L118" s="3">
        <v>15176.166666666666</v>
      </c>
    </row>
    <row r="119" spans="1:12" x14ac:dyDescent="0.25">
      <c r="A119" s="4" t="s">
        <v>160</v>
      </c>
      <c r="B119" s="16">
        <v>90</v>
      </c>
      <c r="C119" s="4">
        <v>38</v>
      </c>
      <c r="D119" s="3">
        <v>1594800</v>
      </c>
      <c r="E119" s="6">
        <v>175428</v>
      </c>
      <c r="F119" s="6">
        <v>15000</v>
      </c>
      <c r="G119" s="3">
        <v>1785228</v>
      </c>
      <c r="H119" s="3">
        <v>1406000</v>
      </c>
      <c r="I119" s="6">
        <v>379228</v>
      </c>
      <c r="J119" s="6">
        <v>15000</v>
      </c>
      <c r="K119" s="3">
        <v>364228</v>
      </c>
      <c r="L119" s="3">
        <v>15176.166666666666</v>
      </c>
    </row>
    <row r="120" spans="1:12" x14ac:dyDescent="0.25">
      <c r="A120" s="5" t="s">
        <v>161</v>
      </c>
      <c r="B120" s="16">
        <v>90</v>
      </c>
      <c r="C120" s="5">
        <v>38</v>
      </c>
      <c r="D120" s="3">
        <v>1594800</v>
      </c>
      <c r="E120" s="6">
        <v>175428</v>
      </c>
      <c r="F120" s="6">
        <v>15000</v>
      </c>
      <c r="G120" s="3">
        <v>1785228</v>
      </c>
      <c r="H120" s="3">
        <v>1406000</v>
      </c>
      <c r="I120" s="6">
        <v>379228</v>
      </c>
      <c r="J120" s="6">
        <v>15000</v>
      </c>
      <c r="K120" s="3">
        <v>364228</v>
      </c>
      <c r="L120" s="3">
        <v>15176.166666666666</v>
      </c>
    </row>
    <row r="121" spans="1:12" x14ac:dyDescent="0.25">
      <c r="A121" s="4" t="s">
        <v>162</v>
      </c>
      <c r="B121" s="16">
        <v>90</v>
      </c>
      <c r="C121" s="4">
        <v>38</v>
      </c>
      <c r="D121" s="3">
        <v>1594800</v>
      </c>
      <c r="E121" s="6">
        <v>175428</v>
      </c>
      <c r="F121" s="6">
        <v>15000</v>
      </c>
      <c r="G121" s="3">
        <v>1785228</v>
      </c>
      <c r="H121" s="3">
        <v>1406000</v>
      </c>
      <c r="I121" s="6">
        <v>379228</v>
      </c>
      <c r="J121" s="6">
        <v>15000</v>
      </c>
      <c r="K121" s="3">
        <v>364228</v>
      </c>
      <c r="L121" s="3">
        <v>15176.166666666666</v>
      </c>
    </row>
    <row r="122" spans="1:12" x14ac:dyDescent="0.25">
      <c r="A122" s="5" t="s">
        <v>163</v>
      </c>
      <c r="B122" s="16">
        <v>90</v>
      </c>
      <c r="C122" s="5">
        <v>38</v>
      </c>
      <c r="D122" s="3">
        <v>1594800</v>
      </c>
      <c r="E122" s="6">
        <v>175428</v>
      </c>
      <c r="F122" s="6">
        <v>15000</v>
      </c>
      <c r="G122" s="3">
        <v>1785228</v>
      </c>
      <c r="H122" s="3">
        <v>1406000</v>
      </c>
      <c r="I122" s="6">
        <v>379228</v>
      </c>
      <c r="J122" s="6">
        <v>15000</v>
      </c>
      <c r="K122" s="3">
        <v>364228</v>
      </c>
      <c r="L122" s="3">
        <v>15176.166666666666</v>
      </c>
    </row>
    <row r="123" spans="1:12" x14ac:dyDescent="0.25">
      <c r="A123" s="4" t="s">
        <v>164</v>
      </c>
      <c r="B123" s="16">
        <v>100</v>
      </c>
      <c r="C123" s="4">
        <v>38</v>
      </c>
      <c r="D123" s="3">
        <v>1600800</v>
      </c>
      <c r="E123" s="6">
        <v>176088</v>
      </c>
      <c r="F123" s="6">
        <v>15000</v>
      </c>
      <c r="G123" s="3">
        <v>1791888</v>
      </c>
      <c r="H123" s="3">
        <v>1476000</v>
      </c>
      <c r="I123" s="6">
        <v>315888</v>
      </c>
      <c r="J123" s="6">
        <v>15000</v>
      </c>
      <c r="K123" s="3">
        <v>300888</v>
      </c>
      <c r="L123" s="3">
        <v>12537</v>
      </c>
    </row>
    <row r="124" spans="1:12" x14ac:dyDescent="0.25">
      <c r="A124" s="5" t="s">
        <v>165</v>
      </c>
      <c r="B124" s="16">
        <v>90</v>
      </c>
      <c r="C124" s="5">
        <v>38</v>
      </c>
      <c r="D124" s="3">
        <v>1522800</v>
      </c>
      <c r="E124" s="6">
        <v>167508</v>
      </c>
      <c r="F124" s="6">
        <v>15000</v>
      </c>
      <c r="G124" s="3">
        <v>1705308</v>
      </c>
      <c r="H124" s="3">
        <v>1406000</v>
      </c>
      <c r="I124" s="6">
        <v>299308</v>
      </c>
      <c r="J124" s="6">
        <v>15000</v>
      </c>
      <c r="K124" s="3">
        <v>284308</v>
      </c>
      <c r="L124" s="3">
        <v>11846.166666666666</v>
      </c>
    </row>
    <row r="125" spans="1:12" x14ac:dyDescent="0.25">
      <c r="A125" s="4" t="s">
        <v>166</v>
      </c>
      <c r="B125" s="16">
        <v>90</v>
      </c>
      <c r="C125" s="4">
        <v>38</v>
      </c>
      <c r="D125" s="3">
        <v>1522800</v>
      </c>
      <c r="E125" s="6">
        <v>167508</v>
      </c>
      <c r="F125" s="6">
        <v>15000</v>
      </c>
      <c r="G125" s="3">
        <v>1705308</v>
      </c>
      <c r="H125" s="3">
        <v>1406000</v>
      </c>
      <c r="I125" s="6">
        <v>299308</v>
      </c>
      <c r="J125" s="6">
        <v>15000</v>
      </c>
      <c r="K125" s="3">
        <v>284308</v>
      </c>
      <c r="L125" s="3">
        <v>11846.166666666666</v>
      </c>
    </row>
    <row r="126" spans="1:12" x14ac:dyDescent="0.25">
      <c r="A126" s="5" t="s">
        <v>167</v>
      </c>
      <c r="B126" s="16">
        <v>100</v>
      </c>
      <c r="C126" s="5">
        <v>38</v>
      </c>
      <c r="D126" s="3">
        <v>1600800</v>
      </c>
      <c r="E126" s="6">
        <v>176088</v>
      </c>
      <c r="F126" s="6">
        <v>15000</v>
      </c>
      <c r="G126" s="3">
        <v>1791888</v>
      </c>
      <c r="H126" s="3">
        <v>1476000</v>
      </c>
      <c r="I126" s="6">
        <v>315888</v>
      </c>
      <c r="J126" s="6">
        <v>15000</v>
      </c>
      <c r="K126" s="3">
        <v>300888</v>
      </c>
      <c r="L126" s="3">
        <v>12537</v>
      </c>
    </row>
    <row r="127" spans="1:12" x14ac:dyDescent="0.25">
      <c r="A127" s="4" t="s">
        <v>168</v>
      </c>
      <c r="B127" s="16">
        <v>90</v>
      </c>
      <c r="C127" s="4">
        <v>38</v>
      </c>
      <c r="D127" s="3">
        <v>1594800</v>
      </c>
      <c r="E127" s="6">
        <v>175428</v>
      </c>
      <c r="F127" s="6">
        <v>15000</v>
      </c>
      <c r="G127" s="3">
        <v>1785228</v>
      </c>
      <c r="H127" s="3">
        <v>1406000</v>
      </c>
      <c r="I127" s="6">
        <v>379228</v>
      </c>
      <c r="J127" s="6">
        <v>15000</v>
      </c>
      <c r="K127" s="3">
        <v>364228</v>
      </c>
      <c r="L127" s="3">
        <v>15176.166666666666</v>
      </c>
    </row>
    <row r="128" spans="1:12" x14ac:dyDescent="0.25">
      <c r="A128" s="5" t="s">
        <v>169</v>
      </c>
      <c r="B128" s="16">
        <v>90</v>
      </c>
      <c r="C128" s="5">
        <v>38</v>
      </c>
      <c r="D128" s="3">
        <v>1594800</v>
      </c>
      <c r="E128" s="6">
        <v>175428</v>
      </c>
      <c r="F128" s="6">
        <v>15000</v>
      </c>
      <c r="G128" s="3">
        <v>1785228</v>
      </c>
      <c r="H128" s="3">
        <v>1406000</v>
      </c>
      <c r="I128" s="6">
        <v>379228</v>
      </c>
      <c r="J128" s="6">
        <v>15000</v>
      </c>
      <c r="K128" s="3">
        <v>364228</v>
      </c>
      <c r="L128" s="3">
        <v>15176.166666666666</v>
      </c>
    </row>
    <row r="129" spans="1:12" x14ac:dyDescent="0.25">
      <c r="A129" s="4" t="s">
        <v>170</v>
      </c>
      <c r="B129" s="16">
        <v>90</v>
      </c>
      <c r="C129" s="4">
        <v>38</v>
      </c>
      <c r="D129" s="3">
        <v>1594800</v>
      </c>
      <c r="E129" s="6">
        <v>175428</v>
      </c>
      <c r="F129" s="6">
        <v>15000</v>
      </c>
      <c r="G129" s="3">
        <v>1785228</v>
      </c>
      <c r="H129" s="3">
        <v>1406000</v>
      </c>
      <c r="I129" s="6">
        <v>379228</v>
      </c>
      <c r="J129" s="6">
        <v>15000</v>
      </c>
      <c r="K129" s="3">
        <v>364228</v>
      </c>
      <c r="L129" s="3">
        <v>15176.166666666666</v>
      </c>
    </row>
    <row r="130" spans="1:12" x14ac:dyDescent="0.25">
      <c r="A130" s="5" t="s">
        <v>171</v>
      </c>
      <c r="B130" s="16">
        <v>90</v>
      </c>
      <c r="C130" s="5">
        <v>38</v>
      </c>
      <c r="D130" s="3">
        <v>1594800</v>
      </c>
      <c r="E130" s="6">
        <v>175428</v>
      </c>
      <c r="F130" s="6">
        <v>15000</v>
      </c>
      <c r="G130" s="3">
        <v>1785228</v>
      </c>
      <c r="H130" s="3">
        <v>1406000</v>
      </c>
      <c r="I130" s="6">
        <v>379228</v>
      </c>
      <c r="J130" s="6">
        <v>15000</v>
      </c>
      <c r="K130" s="3">
        <v>364228</v>
      </c>
      <c r="L130" s="3">
        <v>15176.166666666666</v>
      </c>
    </row>
    <row r="131" spans="1:12" x14ac:dyDescent="0.25">
      <c r="A131" s="4" t="s">
        <v>172</v>
      </c>
      <c r="B131" s="16">
        <v>90</v>
      </c>
      <c r="C131" s="4">
        <v>38</v>
      </c>
      <c r="D131" s="3">
        <v>1594800</v>
      </c>
      <c r="E131" s="6">
        <v>175428</v>
      </c>
      <c r="F131" s="6">
        <v>15000</v>
      </c>
      <c r="G131" s="3">
        <v>1785228</v>
      </c>
      <c r="H131" s="3">
        <v>1406000</v>
      </c>
      <c r="I131" s="6">
        <v>379228</v>
      </c>
      <c r="J131" s="6">
        <v>15000</v>
      </c>
      <c r="K131" s="3">
        <v>364228</v>
      </c>
      <c r="L131" s="3">
        <v>15176.166666666666</v>
      </c>
    </row>
    <row r="132" spans="1:12" x14ac:dyDescent="0.25">
      <c r="A132" s="5" t="s">
        <v>173</v>
      </c>
      <c r="B132" s="16">
        <v>90</v>
      </c>
      <c r="C132" s="5">
        <v>38</v>
      </c>
      <c r="D132" s="3">
        <v>1594800</v>
      </c>
      <c r="E132" s="6">
        <v>175428</v>
      </c>
      <c r="F132" s="6">
        <v>15000</v>
      </c>
      <c r="G132" s="3">
        <v>1785228</v>
      </c>
      <c r="H132" s="3">
        <v>1406000</v>
      </c>
      <c r="I132" s="6">
        <v>379228</v>
      </c>
      <c r="J132" s="6">
        <v>15000</v>
      </c>
      <c r="K132" s="3">
        <v>364228</v>
      </c>
      <c r="L132" s="3">
        <v>15176.166666666666</v>
      </c>
    </row>
    <row r="133" spans="1:12" x14ac:dyDescent="0.25">
      <c r="A133" s="4" t="s">
        <v>174</v>
      </c>
      <c r="B133" s="16">
        <v>90</v>
      </c>
      <c r="C133" s="4">
        <v>38</v>
      </c>
      <c r="D133" s="3">
        <v>1486800</v>
      </c>
      <c r="E133" s="6">
        <v>163548</v>
      </c>
      <c r="F133" s="6">
        <v>15000</v>
      </c>
      <c r="G133" s="3">
        <v>1665348</v>
      </c>
      <c r="H133" s="3">
        <v>1406000</v>
      </c>
      <c r="I133" s="6">
        <v>259348</v>
      </c>
      <c r="J133" s="6">
        <v>15000</v>
      </c>
      <c r="K133" s="3">
        <v>244348</v>
      </c>
      <c r="L133" s="3">
        <v>10181.166666666666</v>
      </c>
    </row>
    <row r="134" spans="1:12" x14ac:dyDescent="0.25">
      <c r="A134" s="5" t="s">
        <v>175</v>
      </c>
      <c r="B134" s="16">
        <v>90</v>
      </c>
      <c r="C134" s="5">
        <v>38</v>
      </c>
      <c r="D134" s="3">
        <v>1486800</v>
      </c>
      <c r="E134" s="6">
        <v>163548</v>
      </c>
      <c r="F134" s="6">
        <v>15000</v>
      </c>
      <c r="G134" s="3">
        <v>1665348</v>
      </c>
      <c r="H134" s="3">
        <v>1406000</v>
      </c>
      <c r="I134" s="6">
        <v>259348</v>
      </c>
      <c r="J134" s="6">
        <v>15000</v>
      </c>
      <c r="K134" s="3">
        <v>244348</v>
      </c>
      <c r="L134" s="3">
        <v>10181.166666666666</v>
      </c>
    </row>
    <row r="135" spans="1:12" x14ac:dyDescent="0.25">
      <c r="A135" s="4" t="s">
        <v>176</v>
      </c>
      <c r="B135" s="16">
        <v>90</v>
      </c>
      <c r="C135" s="4">
        <v>38</v>
      </c>
      <c r="D135" s="3">
        <v>1486800</v>
      </c>
      <c r="E135" s="6">
        <v>163548</v>
      </c>
      <c r="F135" s="6">
        <v>15000</v>
      </c>
      <c r="G135" s="3">
        <v>1665348</v>
      </c>
      <c r="H135" s="3">
        <v>1406000</v>
      </c>
      <c r="I135" s="6">
        <v>259348</v>
      </c>
      <c r="J135" s="6">
        <v>15000</v>
      </c>
      <c r="K135" s="3">
        <v>244348</v>
      </c>
      <c r="L135" s="3">
        <v>10181.166666666666</v>
      </c>
    </row>
    <row r="136" spans="1:12" x14ac:dyDescent="0.25">
      <c r="A136" s="5" t="s">
        <v>177</v>
      </c>
      <c r="B136" s="16">
        <v>90</v>
      </c>
      <c r="C136" s="5">
        <v>38</v>
      </c>
      <c r="D136" s="3">
        <v>1486800</v>
      </c>
      <c r="E136" s="6">
        <v>163548</v>
      </c>
      <c r="F136" s="6">
        <v>15000</v>
      </c>
      <c r="G136" s="3">
        <v>1665348</v>
      </c>
      <c r="H136" s="3">
        <v>1406000</v>
      </c>
      <c r="I136" s="6">
        <v>259348</v>
      </c>
      <c r="J136" s="6">
        <v>15000</v>
      </c>
      <c r="K136" s="3">
        <v>244348</v>
      </c>
      <c r="L136" s="3">
        <v>10181.166666666666</v>
      </c>
    </row>
    <row r="137" spans="1:12" x14ac:dyDescent="0.25">
      <c r="A137" s="4" t="s">
        <v>178</v>
      </c>
      <c r="B137" s="16">
        <v>90</v>
      </c>
      <c r="C137" s="4">
        <v>38</v>
      </c>
      <c r="D137" s="3">
        <v>1486800</v>
      </c>
      <c r="E137" s="6">
        <v>163548</v>
      </c>
      <c r="F137" s="6">
        <v>15000</v>
      </c>
      <c r="G137" s="3">
        <v>1665348</v>
      </c>
      <c r="H137" s="3">
        <v>1406000</v>
      </c>
      <c r="I137" s="6">
        <v>259348</v>
      </c>
      <c r="J137" s="6">
        <v>15000</v>
      </c>
      <c r="K137" s="3">
        <v>244348</v>
      </c>
      <c r="L137" s="3">
        <v>10181.166666666666</v>
      </c>
    </row>
    <row r="138" spans="1:12" x14ac:dyDescent="0.25">
      <c r="A138" s="5" t="s">
        <v>179</v>
      </c>
      <c r="B138" s="16">
        <v>90</v>
      </c>
      <c r="C138" s="5">
        <v>38</v>
      </c>
      <c r="D138" s="3">
        <v>1531800</v>
      </c>
      <c r="E138" s="6">
        <v>168498</v>
      </c>
      <c r="F138" s="6">
        <v>15000</v>
      </c>
      <c r="G138" s="3">
        <v>1715298</v>
      </c>
      <c r="H138" s="3">
        <v>1406000</v>
      </c>
      <c r="I138" s="6">
        <v>309298</v>
      </c>
      <c r="J138" s="6">
        <v>15000</v>
      </c>
      <c r="K138" s="3">
        <v>294298</v>
      </c>
      <c r="L138" s="3">
        <v>12262.416666666666</v>
      </c>
    </row>
    <row r="139" spans="1:12" x14ac:dyDescent="0.25">
      <c r="A139" s="4" t="s">
        <v>180</v>
      </c>
      <c r="B139" s="16">
        <v>90</v>
      </c>
      <c r="C139" s="4">
        <v>38</v>
      </c>
      <c r="D139" s="3">
        <v>1531800</v>
      </c>
      <c r="E139" s="6">
        <v>168498</v>
      </c>
      <c r="F139" s="6">
        <v>15000</v>
      </c>
      <c r="G139" s="3">
        <v>1715298</v>
      </c>
      <c r="H139" s="3">
        <v>1406000</v>
      </c>
      <c r="I139" s="6">
        <v>309298</v>
      </c>
      <c r="J139" s="6">
        <v>15000</v>
      </c>
      <c r="K139" s="3">
        <v>294298</v>
      </c>
      <c r="L139" s="3">
        <v>12262.416666666666</v>
      </c>
    </row>
    <row r="140" spans="1:12" x14ac:dyDescent="0.25">
      <c r="A140" s="5" t="s">
        <v>181</v>
      </c>
      <c r="B140" s="16">
        <v>90</v>
      </c>
      <c r="C140" s="5">
        <v>38</v>
      </c>
      <c r="D140" s="3">
        <v>1531800</v>
      </c>
      <c r="E140" s="6">
        <v>168498</v>
      </c>
      <c r="F140" s="6">
        <v>15000</v>
      </c>
      <c r="G140" s="3">
        <v>1715298</v>
      </c>
      <c r="H140" s="3">
        <v>1406000</v>
      </c>
      <c r="I140" s="6">
        <v>309298</v>
      </c>
      <c r="J140" s="6">
        <v>15000</v>
      </c>
      <c r="K140" s="3">
        <v>294298</v>
      </c>
      <c r="L140" s="3">
        <v>12262.416666666666</v>
      </c>
    </row>
    <row r="141" spans="1:12" x14ac:dyDescent="0.25">
      <c r="A141" s="4" t="s">
        <v>182</v>
      </c>
      <c r="B141" s="16">
        <v>90</v>
      </c>
      <c r="C141" s="4">
        <v>38</v>
      </c>
      <c r="D141" s="3">
        <v>1531800</v>
      </c>
      <c r="E141" s="6">
        <v>168498</v>
      </c>
      <c r="F141" s="6">
        <v>15000</v>
      </c>
      <c r="G141" s="3">
        <v>1715298</v>
      </c>
      <c r="H141" s="3">
        <v>1406000</v>
      </c>
      <c r="I141" s="6">
        <v>309298</v>
      </c>
      <c r="J141" s="6">
        <v>15000</v>
      </c>
      <c r="K141" s="3">
        <v>294298</v>
      </c>
      <c r="L141" s="3">
        <v>12262.416666666666</v>
      </c>
    </row>
    <row r="142" spans="1:12" x14ac:dyDescent="0.25">
      <c r="A142" s="5" t="s">
        <v>183</v>
      </c>
      <c r="B142" s="16">
        <v>90</v>
      </c>
      <c r="C142" s="5">
        <v>38</v>
      </c>
      <c r="D142" s="3">
        <v>1531800</v>
      </c>
      <c r="E142" s="6">
        <v>168498</v>
      </c>
      <c r="F142" s="6">
        <v>15000</v>
      </c>
      <c r="G142" s="3">
        <v>1715298</v>
      </c>
      <c r="H142" s="3">
        <v>1406000</v>
      </c>
      <c r="I142" s="6">
        <v>309298</v>
      </c>
      <c r="J142" s="6">
        <v>15000</v>
      </c>
      <c r="K142" s="3">
        <v>294298</v>
      </c>
      <c r="L142" s="3">
        <v>12262.416666666666</v>
      </c>
    </row>
    <row r="143" spans="1:12" x14ac:dyDescent="0.25">
      <c r="A143" s="4" t="s">
        <v>184</v>
      </c>
      <c r="B143" s="16">
        <v>90</v>
      </c>
      <c r="C143" s="4">
        <v>38</v>
      </c>
      <c r="D143" s="3">
        <v>1531800</v>
      </c>
      <c r="E143" s="6">
        <v>168498</v>
      </c>
      <c r="F143" s="6">
        <v>15000</v>
      </c>
      <c r="G143" s="3">
        <v>1715298</v>
      </c>
      <c r="H143" s="3">
        <v>1406000</v>
      </c>
      <c r="I143" s="6">
        <v>309298</v>
      </c>
      <c r="J143" s="6">
        <v>15000</v>
      </c>
      <c r="K143" s="3">
        <v>294298</v>
      </c>
      <c r="L143" s="3">
        <v>12262.416666666666</v>
      </c>
    </row>
    <row r="144" spans="1:12" x14ac:dyDescent="0.25">
      <c r="A144" s="5" t="s">
        <v>185</v>
      </c>
      <c r="B144" s="16">
        <v>90</v>
      </c>
      <c r="C144" s="5">
        <v>38</v>
      </c>
      <c r="D144" s="3">
        <v>1531800</v>
      </c>
      <c r="E144" s="6">
        <v>168498</v>
      </c>
      <c r="F144" s="6">
        <v>15000</v>
      </c>
      <c r="G144" s="3">
        <v>1715298</v>
      </c>
      <c r="H144" s="3">
        <v>1406000</v>
      </c>
      <c r="I144" s="6">
        <v>309298</v>
      </c>
      <c r="J144" s="6">
        <v>15000</v>
      </c>
      <c r="K144" s="3">
        <v>294298</v>
      </c>
      <c r="L144" s="3">
        <v>12262.416666666666</v>
      </c>
    </row>
    <row r="145" spans="1:12" x14ac:dyDescent="0.25">
      <c r="A145" s="4" t="s">
        <v>186</v>
      </c>
      <c r="B145" s="16">
        <v>90</v>
      </c>
      <c r="C145" s="4">
        <v>38</v>
      </c>
      <c r="D145" s="3">
        <v>1531800</v>
      </c>
      <c r="E145" s="6">
        <v>168498</v>
      </c>
      <c r="F145" s="6">
        <v>15000</v>
      </c>
      <c r="G145" s="3">
        <v>1715298</v>
      </c>
      <c r="H145" s="3">
        <v>1406000</v>
      </c>
      <c r="I145" s="6">
        <v>309298</v>
      </c>
      <c r="J145" s="6">
        <v>15000</v>
      </c>
      <c r="K145" s="3">
        <v>294298</v>
      </c>
      <c r="L145" s="3">
        <v>12262.416666666666</v>
      </c>
    </row>
    <row r="146" spans="1:12" x14ac:dyDescent="0.25">
      <c r="A146" s="5" t="s">
        <v>187</v>
      </c>
      <c r="B146" s="16">
        <v>90</v>
      </c>
      <c r="C146" s="5">
        <v>38</v>
      </c>
      <c r="D146" s="3">
        <v>1531800</v>
      </c>
      <c r="E146" s="6">
        <v>168498</v>
      </c>
      <c r="F146" s="6">
        <v>15000</v>
      </c>
      <c r="G146" s="3">
        <v>1715298</v>
      </c>
      <c r="H146" s="3">
        <v>1406000</v>
      </c>
      <c r="I146" s="6">
        <v>309298</v>
      </c>
      <c r="J146" s="6">
        <v>15000</v>
      </c>
      <c r="K146" s="3">
        <v>294298</v>
      </c>
      <c r="L146" s="3">
        <v>12262.416666666666</v>
      </c>
    </row>
    <row r="147" spans="1:12" x14ac:dyDescent="0.25">
      <c r="A147" s="4" t="s">
        <v>188</v>
      </c>
      <c r="B147" s="16">
        <v>102</v>
      </c>
      <c r="C147" s="4">
        <v>38</v>
      </c>
      <c r="D147" s="3">
        <v>1626600</v>
      </c>
      <c r="E147" s="6">
        <v>178926</v>
      </c>
      <c r="F147" s="6">
        <v>15000</v>
      </c>
      <c r="G147" s="3">
        <v>1820526</v>
      </c>
      <c r="H147" s="3">
        <v>1490000</v>
      </c>
      <c r="I147" s="6">
        <v>330526</v>
      </c>
      <c r="J147" s="6">
        <v>15000</v>
      </c>
      <c r="K147" s="3">
        <v>315526</v>
      </c>
      <c r="L147" s="3">
        <v>13146.916666666666</v>
      </c>
    </row>
    <row r="148" spans="1:12" x14ac:dyDescent="0.25">
      <c r="A148" s="5" t="s">
        <v>189</v>
      </c>
      <c r="B148" s="16">
        <v>90</v>
      </c>
      <c r="C148" s="5">
        <v>38</v>
      </c>
      <c r="D148" s="3">
        <v>1531800</v>
      </c>
      <c r="E148" s="6">
        <v>168498</v>
      </c>
      <c r="F148" s="6">
        <v>15000</v>
      </c>
      <c r="G148" s="3">
        <v>1715298</v>
      </c>
      <c r="H148" s="3">
        <v>1406000</v>
      </c>
      <c r="I148" s="6">
        <v>309298</v>
      </c>
      <c r="J148" s="6">
        <v>15000</v>
      </c>
      <c r="K148" s="3">
        <v>294298</v>
      </c>
      <c r="L148" s="3">
        <v>12262.416666666666</v>
      </c>
    </row>
    <row r="149" spans="1:12" x14ac:dyDescent="0.25">
      <c r="A149" s="4" t="s">
        <v>190</v>
      </c>
      <c r="B149" s="16">
        <v>90</v>
      </c>
      <c r="C149" s="4">
        <v>38</v>
      </c>
      <c r="D149" s="3">
        <v>1531800</v>
      </c>
      <c r="E149" s="6">
        <v>168498</v>
      </c>
      <c r="F149" s="6">
        <v>15000</v>
      </c>
      <c r="G149" s="3">
        <v>1715298</v>
      </c>
      <c r="H149" s="3">
        <v>1406000</v>
      </c>
      <c r="I149" s="6">
        <v>309298</v>
      </c>
      <c r="J149" s="6">
        <v>15000</v>
      </c>
      <c r="K149" s="3">
        <v>294298</v>
      </c>
      <c r="L149" s="3">
        <v>12262.416666666666</v>
      </c>
    </row>
    <row r="150" spans="1:12" x14ac:dyDescent="0.25">
      <c r="A150" s="5" t="s">
        <v>191</v>
      </c>
      <c r="B150" s="16">
        <v>90</v>
      </c>
      <c r="C150" s="5">
        <v>38</v>
      </c>
      <c r="D150" s="3">
        <v>1531800</v>
      </c>
      <c r="E150" s="6">
        <v>168498</v>
      </c>
      <c r="F150" s="6">
        <v>15000</v>
      </c>
      <c r="G150" s="3">
        <v>1715298</v>
      </c>
      <c r="H150" s="3">
        <v>1406000</v>
      </c>
      <c r="I150" s="6">
        <v>309298</v>
      </c>
      <c r="J150" s="6">
        <v>15000</v>
      </c>
      <c r="K150" s="3">
        <v>294298</v>
      </c>
      <c r="L150" s="3">
        <v>12262.416666666666</v>
      </c>
    </row>
    <row r="151" spans="1:12" x14ac:dyDescent="0.25">
      <c r="A151" s="4" t="s">
        <v>192</v>
      </c>
      <c r="B151" s="16">
        <v>90</v>
      </c>
      <c r="C151" s="4">
        <v>38</v>
      </c>
      <c r="D151" s="3">
        <v>1531800</v>
      </c>
      <c r="E151" s="6">
        <v>168498</v>
      </c>
      <c r="F151" s="6">
        <v>15000</v>
      </c>
      <c r="G151" s="3">
        <v>1715298</v>
      </c>
      <c r="H151" s="3">
        <v>1406000</v>
      </c>
      <c r="I151" s="6">
        <v>309298</v>
      </c>
      <c r="J151" s="6">
        <v>15000</v>
      </c>
      <c r="K151" s="3">
        <v>294298</v>
      </c>
      <c r="L151" s="3">
        <v>12262.416666666666</v>
      </c>
    </row>
    <row r="152" spans="1:12" x14ac:dyDescent="0.25">
      <c r="A152" s="5" t="s">
        <v>193</v>
      </c>
      <c r="B152" s="16">
        <v>90</v>
      </c>
      <c r="C152" s="5">
        <v>38</v>
      </c>
      <c r="D152" s="3">
        <v>1531800</v>
      </c>
      <c r="E152" s="6">
        <v>168498</v>
      </c>
      <c r="F152" s="6">
        <v>15000</v>
      </c>
      <c r="G152" s="3">
        <v>1715298</v>
      </c>
      <c r="H152" s="3">
        <v>1406000</v>
      </c>
      <c r="I152" s="6">
        <v>309298</v>
      </c>
      <c r="J152" s="6">
        <v>15000</v>
      </c>
      <c r="K152" s="3">
        <v>294298</v>
      </c>
      <c r="L152" s="3">
        <v>12262.416666666666</v>
      </c>
    </row>
    <row r="153" spans="1:12" x14ac:dyDescent="0.25">
      <c r="A153" s="4" t="s">
        <v>194</v>
      </c>
      <c r="B153" s="16">
        <v>90</v>
      </c>
      <c r="C153" s="4">
        <v>38</v>
      </c>
      <c r="D153" s="3">
        <v>1576800</v>
      </c>
      <c r="E153" s="6">
        <v>173448</v>
      </c>
      <c r="F153" s="6">
        <v>15000</v>
      </c>
      <c r="G153" s="3">
        <v>1765248</v>
      </c>
      <c r="H153" s="3">
        <v>1406000</v>
      </c>
      <c r="I153" s="6">
        <v>359248</v>
      </c>
      <c r="J153" s="6">
        <v>15000</v>
      </c>
      <c r="K153" s="3">
        <v>344248</v>
      </c>
      <c r="L153" s="3">
        <v>14343.666666666666</v>
      </c>
    </row>
    <row r="154" spans="1:12" x14ac:dyDescent="0.25">
      <c r="A154" s="5" t="s">
        <v>195</v>
      </c>
      <c r="B154" s="16">
        <v>90</v>
      </c>
      <c r="C154" s="5">
        <v>38</v>
      </c>
      <c r="D154" s="3">
        <v>1576800</v>
      </c>
      <c r="E154" s="6">
        <v>173448</v>
      </c>
      <c r="F154" s="6">
        <v>15000</v>
      </c>
      <c r="G154" s="3">
        <v>1765248</v>
      </c>
      <c r="H154" s="3">
        <v>1406000</v>
      </c>
      <c r="I154" s="6">
        <v>359248</v>
      </c>
      <c r="J154" s="6">
        <v>15000</v>
      </c>
      <c r="K154" s="3">
        <v>344248</v>
      </c>
      <c r="L154" s="3">
        <v>14343.666666666666</v>
      </c>
    </row>
    <row r="155" spans="1:12" x14ac:dyDescent="0.25">
      <c r="A155" s="4" t="s">
        <v>196</v>
      </c>
      <c r="B155" s="16">
        <v>113</v>
      </c>
      <c r="C155" s="4">
        <v>38</v>
      </c>
      <c r="D155" s="3">
        <v>1803900</v>
      </c>
      <c r="E155" s="6">
        <v>198429</v>
      </c>
      <c r="F155" s="6">
        <v>15000</v>
      </c>
      <c r="G155" s="3">
        <v>2017329</v>
      </c>
      <c r="H155" s="3">
        <v>1567000</v>
      </c>
      <c r="I155" s="6">
        <v>450329</v>
      </c>
      <c r="J155" s="6">
        <v>15000</v>
      </c>
      <c r="K155" s="3">
        <v>435329</v>
      </c>
      <c r="L155" s="3">
        <v>18138.708333333332</v>
      </c>
    </row>
    <row r="156" spans="1:12" x14ac:dyDescent="0.25">
      <c r="A156" s="5" t="s">
        <v>197</v>
      </c>
      <c r="B156" s="16">
        <v>90</v>
      </c>
      <c r="C156" s="5">
        <v>38</v>
      </c>
      <c r="D156" s="3">
        <v>1576800</v>
      </c>
      <c r="E156" s="6">
        <v>173448</v>
      </c>
      <c r="F156" s="6">
        <v>15000</v>
      </c>
      <c r="G156" s="3">
        <v>1765248</v>
      </c>
      <c r="H156" s="3">
        <v>1406000</v>
      </c>
      <c r="I156" s="6">
        <v>359248</v>
      </c>
      <c r="J156" s="6">
        <v>15000</v>
      </c>
      <c r="K156" s="3">
        <v>344248</v>
      </c>
      <c r="L156" s="3">
        <v>14343.666666666666</v>
      </c>
    </row>
    <row r="157" spans="1:12" x14ac:dyDescent="0.25">
      <c r="A157" s="4" t="s">
        <v>198</v>
      </c>
      <c r="B157" s="16">
        <v>90</v>
      </c>
      <c r="C157" s="4">
        <v>38</v>
      </c>
      <c r="D157" s="3">
        <v>1576800</v>
      </c>
      <c r="E157" s="6">
        <v>173448</v>
      </c>
      <c r="F157" s="6">
        <v>15000</v>
      </c>
      <c r="G157" s="3">
        <v>1765248</v>
      </c>
      <c r="H157" s="3">
        <v>1406000</v>
      </c>
      <c r="I157" s="6">
        <v>359248</v>
      </c>
      <c r="J157" s="6">
        <v>15000</v>
      </c>
      <c r="K157" s="3">
        <v>344248</v>
      </c>
      <c r="L157" s="3">
        <v>14343.666666666666</v>
      </c>
    </row>
    <row r="158" spans="1:12" x14ac:dyDescent="0.25">
      <c r="A158" s="5" t="s">
        <v>199</v>
      </c>
      <c r="B158" s="16">
        <v>90</v>
      </c>
      <c r="C158" s="5">
        <v>38</v>
      </c>
      <c r="D158" s="3">
        <v>1576800</v>
      </c>
      <c r="E158" s="6">
        <v>173448</v>
      </c>
      <c r="F158" s="6">
        <v>15000</v>
      </c>
      <c r="G158" s="3">
        <v>1765248</v>
      </c>
      <c r="H158" s="3">
        <v>1406000</v>
      </c>
      <c r="I158" s="6">
        <v>359248</v>
      </c>
      <c r="J158" s="6">
        <v>15000</v>
      </c>
      <c r="K158" s="3">
        <v>344248</v>
      </c>
      <c r="L158" s="3">
        <v>14343.666666666666</v>
      </c>
    </row>
    <row r="159" spans="1:12" x14ac:dyDescent="0.25">
      <c r="A159" s="4" t="s">
        <v>200</v>
      </c>
      <c r="B159" s="16">
        <v>90</v>
      </c>
      <c r="C159" s="4">
        <v>38</v>
      </c>
      <c r="D159" s="3">
        <v>1576800</v>
      </c>
      <c r="E159" s="6">
        <v>173448</v>
      </c>
      <c r="F159" s="6">
        <v>15000</v>
      </c>
      <c r="G159" s="3">
        <v>1765248</v>
      </c>
      <c r="H159" s="3">
        <v>1406000</v>
      </c>
      <c r="I159" s="6">
        <v>359248</v>
      </c>
      <c r="J159" s="6">
        <v>15000</v>
      </c>
      <c r="K159" s="3">
        <v>344248</v>
      </c>
      <c r="L159" s="3">
        <v>14343.666666666666</v>
      </c>
    </row>
    <row r="160" spans="1:12" x14ac:dyDescent="0.25">
      <c r="A160" s="5" t="s">
        <v>201</v>
      </c>
      <c r="B160" s="16">
        <v>90</v>
      </c>
      <c r="C160" s="5">
        <v>38</v>
      </c>
      <c r="D160" s="3">
        <v>1576800</v>
      </c>
      <c r="E160" s="6">
        <v>173448</v>
      </c>
      <c r="F160" s="6">
        <v>15000</v>
      </c>
      <c r="G160" s="3">
        <v>1765248</v>
      </c>
      <c r="H160" s="3">
        <v>1406000</v>
      </c>
      <c r="I160" s="6">
        <v>359248</v>
      </c>
      <c r="J160" s="6">
        <v>15000</v>
      </c>
      <c r="K160" s="3">
        <v>344248</v>
      </c>
      <c r="L160" s="3">
        <v>14343.666666666666</v>
      </c>
    </row>
    <row r="161" spans="1:12" x14ac:dyDescent="0.25">
      <c r="A161" s="4" t="s">
        <v>202</v>
      </c>
      <c r="B161" s="16">
        <v>96</v>
      </c>
      <c r="C161" s="4">
        <v>38</v>
      </c>
      <c r="D161" s="3">
        <v>1656000</v>
      </c>
      <c r="E161" s="6">
        <v>182160</v>
      </c>
      <c r="F161" s="6">
        <v>15000</v>
      </c>
      <c r="G161" s="3">
        <v>1853160</v>
      </c>
      <c r="H161" s="3">
        <v>1448000</v>
      </c>
      <c r="I161" s="6">
        <v>405160</v>
      </c>
      <c r="J161" s="6">
        <v>15000</v>
      </c>
      <c r="K161" s="3">
        <v>390160</v>
      </c>
      <c r="L161" s="3">
        <v>16256.666666666666</v>
      </c>
    </row>
    <row r="162" spans="1:12" x14ac:dyDescent="0.25">
      <c r="A162" s="5" t="s">
        <v>203</v>
      </c>
      <c r="B162" s="16">
        <v>89</v>
      </c>
      <c r="C162" s="5">
        <v>38</v>
      </c>
      <c r="D162" s="3">
        <v>1568400</v>
      </c>
      <c r="E162" s="6">
        <v>172524</v>
      </c>
      <c r="F162" s="6">
        <v>15000</v>
      </c>
      <c r="G162" s="3">
        <v>1755924</v>
      </c>
      <c r="H162" s="3">
        <v>1399000</v>
      </c>
      <c r="I162" s="6">
        <v>356924</v>
      </c>
      <c r="J162" s="6">
        <v>15000</v>
      </c>
      <c r="K162" s="3">
        <v>341924</v>
      </c>
      <c r="L162" s="3">
        <v>14246.833333333334</v>
      </c>
    </row>
    <row r="163" spans="1:12" x14ac:dyDescent="0.25">
      <c r="A163" s="4" t="s">
        <v>204</v>
      </c>
      <c r="B163" s="16">
        <v>84</v>
      </c>
      <c r="C163" s="4">
        <v>38</v>
      </c>
      <c r="D163" s="3">
        <v>1526400</v>
      </c>
      <c r="E163" s="6">
        <v>167904</v>
      </c>
      <c r="F163" s="6">
        <v>15000</v>
      </c>
      <c r="G163" s="3">
        <v>1709304</v>
      </c>
      <c r="H163" s="3">
        <v>1363000</v>
      </c>
      <c r="I163" s="6">
        <v>346304</v>
      </c>
      <c r="J163" s="6">
        <v>15000</v>
      </c>
      <c r="K163" s="3">
        <v>331304</v>
      </c>
      <c r="L163" s="3">
        <v>13804.333333333334</v>
      </c>
    </row>
    <row r="164" spans="1:12" x14ac:dyDescent="0.25">
      <c r="A164" s="5" t="s">
        <v>205</v>
      </c>
      <c r="B164" s="16">
        <v>100</v>
      </c>
      <c r="C164" s="5">
        <v>38</v>
      </c>
      <c r="D164" s="3">
        <v>1680800</v>
      </c>
      <c r="E164" s="6">
        <v>184888</v>
      </c>
      <c r="F164" s="6">
        <v>15000</v>
      </c>
      <c r="G164" s="3">
        <v>1880688</v>
      </c>
      <c r="H164" s="3">
        <v>1476000</v>
      </c>
      <c r="I164" s="6">
        <v>404688</v>
      </c>
      <c r="J164" s="6">
        <v>15000</v>
      </c>
      <c r="K164" s="3">
        <v>389688</v>
      </c>
      <c r="L164" s="3">
        <v>16237</v>
      </c>
    </row>
    <row r="165" spans="1:12" x14ac:dyDescent="0.25">
      <c r="A165" s="4" t="s">
        <v>206</v>
      </c>
      <c r="B165" s="16">
        <v>84</v>
      </c>
      <c r="C165" s="4">
        <v>38</v>
      </c>
      <c r="D165" s="3">
        <v>1526400</v>
      </c>
      <c r="E165" s="6">
        <v>167904</v>
      </c>
      <c r="F165" s="6">
        <v>15000</v>
      </c>
      <c r="G165" s="3">
        <v>1709304</v>
      </c>
      <c r="H165" s="3">
        <v>1363000</v>
      </c>
      <c r="I165" s="6">
        <v>346304</v>
      </c>
      <c r="J165" s="6">
        <v>15000</v>
      </c>
      <c r="K165" s="3">
        <v>331304</v>
      </c>
      <c r="L165" s="3">
        <v>13804.333333333334</v>
      </c>
    </row>
    <row r="166" spans="1:12" x14ac:dyDescent="0.25">
      <c r="A166" s="5" t="s">
        <v>207</v>
      </c>
      <c r="B166" s="16">
        <v>84</v>
      </c>
      <c r="C166" s="5">
        <v>38</v>
      </c>
      <c r="D166" s="3">
        <v>1526400</v>
      </c>
      <c r="E166" s="6">
        <v>167904</v>
      </c>
      <c r="F166" s="6">
        <v>15000</v>
      </c>
      <c r="G166" s="3">
        <v>1709304</v>
      </c>
      <c r="H166" s="3">
        <v>1363000</v>
      </c>
      <c r="I166" s="6">
        <v>346304</v>
      </c>
      <c r="J166" s="6">
        <v>15000</v>
      </c>
      <c r="K166" s="3">
        <v>331304</v>
      </c>
      <c r="L166" s="3">
        <v>13804.333333333334</v>
      </c>
    </row>
    <row r="167" spans="1:12" x14ac:dyDescent="0.25">
      <c r="A167" s="4" t="s">
        <v>208</v>
      </c>
      <c r="B167" s="16">
        <v>105</v>
      </c>
      <c r="C167" s="4">
        <v>38</v>
      </c>
      <c r="D167" s="3">
        <v>1755300</v>
      </c>
      <c r="E167" s="6">
        <v>193083</v>
      </c>
      <c r="F167" s="6">
        <v>15000</v>
      </c>
      <c r="G167" s="3">
        <v>1963383</v>
      </c>
      <c r="H167" s="3">
        <v>1511000</v>
      </c>
      <c r="I167" s="6">
        <v>452383</v>
      </c>
      <c r="J167" s="6">
        <v>15000</v>
      </c>
      <c r="K167" s="3">
        <v>437383</v>
      </c>
      <c r="L167" s="3">
        <v>18224.291666666668</v>
      </c>
    </row>
    <row r="168" spans="1:12" x14ac:dyDescent="0.25">
      <c r="A168" s="5" t="s">
        <v>209</v>
      </c>
      <c r="B168" s="16">
        <v>84</v>
      </c>
      <c r="C168" s="5">
        <v>38</v>
      </c>
      <c r="D168" s="3">
        <v>1568400</v>
      </c>
      <c r="E168" s="6">
        <v>172524</v>
      </c>
      <c r="F168" s="6">
        <v>15000</v>
      </c>
      <c r="G168" s="3">
        <v>1755924</v>
      </c>
      <c r="H168" s="3">
        <v>1363000</v>
      </c>
      <c r="I168" s="6">
        <v>392924</v>
      </c>
      <c r="J168" s="6">
        <v>15000</v>
      </c>
      <c r="K168" s="3">
        <v>377924</v>
      </c>
      <c r="L168" s="3">
        <v>15746.833333333334</v>
      </c>
    </row>
    <row r="169" spans="1:12" x14ac:dyDescent="0.25">
      <c r="A169" s="4" t="s">
        <v>210</v>
      </c>
      <c r="B169" s="16">
        <v>84</v>
      </c>
      <c r="C169" s="4">
        <v>38</v>
      </c>
      <c r="D169" s="3">
        <v>1568400</v>
      </c>
      <c r="E169" s="6">
        <v>172524</v>
      </c>
      <c r="F169" s="6">
        <v>15000</v>
      </c>
      <c r="G169" s="3">
        <v>1755924</v>
      </c>
      <c r="H169" s="3">
        <v>1363000</v>
      </c>
      <c r="I169" s="6">
        <v>392924</v>
      </c>
      <c r="J169" s="6">
        <v>15000</v>
      </c>
      <c r="K169" s="3">
        <v>377924</v>
      </c>
      <c r="L169" s="3">
        <v>15746.833333333334</v>
      </c>
    </row>
    <row r="170" spans="1:12" x14ac:dyDescent="0.25">
      <c r="A170" s="5" t="s">
        <v>211</v>
      </c>
      <c r="B170" s="16">
        <v>84</v>
      </c>
      <c r="C170" s="5">
        <v>38</v>
      </c>
      <c r="D170" s="3">
        <v>1568400</v>
      </c>
      <c r="E170" s="6">
        <v>172524</v>
      </c>
      <c r="F170" s="6">
        <v>15000</v>
      </c>
      <c r="G170" s="3">
        <v>1755924</v>
      </c>
      <c r="H170" s="3">
        <v>1363000</v>
      </c>
      <c r="I170" s="6">
        <v>392924</v>
      </c>
      <c r="J170" s="6">
        <v>15000</v>
      </c>
      <c r="K170" s="3">
        <v>377924</v>
      </c>
      <c r="L170" s="3">
        <v>15746.833333333334</v>
      </c>
    </row>
    <row r="171" spans="1:12" x14ac:dyDescent="0.25">
      <c r="A171" s="4" t="s">
        <v>212</v>
      </c>
      <c r="B171" s="16">
        <v>92</v>
      </c>
      <c r="C171" s="4">
        <v>38</v>
      </c>
      <c r="D171" s="3">
        <v>1667200</v>
      </c>
      <c r="E171" s="6">
        <v>183392</v>
      </c>
      <c r="F171" s="6">
        <v>15000</v>
      </c>
      <c r="G171" s="3">
        <v>1865592</v>
      </c>
      <c r="H171" s="3">
        <v>1420000</v>
      </c>
      <c r="I171" s="6">
        <v>445592</v>
      </c>
      <c r="J171" s="6">
        <v>15000</v>
      </c>
      <c r="K171" s="3">
        <v>430592</v>
      </c>
      <c r="L171" s="3">
        <v>17941.333333333332</v>
      </c>
    </row>
    <row r="172" spans="1:12" x14ac:dyDescent="0.25">
      <c r="A172" s="5" t="s">
        <v>213</v>
      </c>
      <c r="B172" s="16">
        <v>84</v>
      </c>
      <c r="C172" s="5">
        <v>38</v>
      </c>
      <c r="D172" s="3">
        <v>1568400</v>
      </c>
      <c r="E172" s="6">
        <v>172524</v>
      </c>
      <c r="F172" s="6">
        <v>15000</v>
      </c>
      <c r="G172" s="3">
        <v>1755924</v>
      </c>
      <c r="H172" s="3">
        <v>1363000</v>
      </c>
      <c r="I172" s="6">
        <v>392924</v>
      </c>
      <c r="J172" s="6">
        <v>15000</v>
      </c>
      <c r="K172" s="3">
        <v>377924</v>
      </c>
      <c r="L172" s="3">
        <v>15746.833333333334</v>
      </c>
    </row>
    <row r="173" spans="1:12" x14ac:dyDescent="0.25">
      <c r="A173" s="4" t="s">
        <v>214</v>
      </c>
      <c r="B173" s="16">
        <v>84</v>
      </c>
      <c r="C173" s="4">
        <v>38</v>
      </c>
      <c r="D173" s="3">
        <v>1568400</v>
      </c>
      <c r="E173" s="6">
        <v>172524</v>
      </c>
      <c r="F173" s="6">
        <v>15000</v>
      </c>
      <c r="G173" s="3">
        <v>1755924</v>
      </c>
      <c r="H173" s="3">
        <v>1363000</v>
      </c>
      <c r="I173" s="6">
        <v>392924</v>
      </c>
      <c r="J173" s="6">
        <v>15000</v>
      </c>
      <c r="K173" s="3">
        <v>377924</v>
      </c>
      <c r="L173" s="3">
        <v>15746.833333333334</v>
      </c>
    </row>
    <row r="174" spans="1:12" x14ac:dyDescent="0.25">
      <c r="A174" s="4" t="s">
        <v>0</v>
      </c>
      <c r="B174" s="16">
        <v>96</v>
      </c>
      <c r="C174" s="4">
        <v>0</v>
      </c>
      <c r="D174" s="23">
        <v>0</v>
      </c>
      <c r="E174" s="65">
        <v>0</v>
      </c>
      <c r="F174" s="51">
        <v>0</v>
      </c>
      <c r="G174" s="24">
        <v>0</v>
      </c>
      <c r="H174" s="24">
        <v>0</v>
      </c>
      <c r="I174" s="65">
        <v>0</v>
      </c>
      <c r="J174" s="51">
        <v>0</v>
      </c>
      <c r="K174" s="15">
        <v>0</v>
      </c>
      <c r="L174" s="67">
        <v>0</v>
      </c>
    </row>
    <row r="175" spans="1:12" x14ac:dyDescent="0.25">
      <c r="A175" s="4" t="s">
        <v>1</v>
      </c>
      <c r="B175" s="16">
        <v>96</v>
      </c>
      <c r="C175" s="4">
        <v>0</v>
      </c>
      <c r="D175" s="23">
        <v>0</v>
      </c>
      <c r="E175" s="64">
        <v>0</v>
      </c>
      <c r="F175" s="63">
        <v>0</v>
      </c>
      <c r="G175" s="23">
        <v>0</v>
      </c>
      <c r="H175" s="23">
        <v>0</v>
      </c>
      <c r="I175" s="64">
        <v>0</v>
      </c>
      <c r="J175" s="63">
        <v>0</v>
      </c>
      <c r="K175" s="14">
        <v>0</v>
      </c>
      <c r="L175" s="66">
        <v>0</v>
      </c>
    </row>
    <row r="176" spans="1:12" x14ac:dyDescent="0.25">
      <c r="A176" s="4" t="s">
        <v>2</v>
      </c>
      <c r="B176" s="16">
        <v>96</v>
      </c>
      <c r="C176" s="4">
        <v>0</v>
      </c>
      <c r="D176" s="23">
        <v>0</v>
      </c>
      <c r="E176" s="65">
        <v>0</v>
      </c>
      <c r="F176" s="51">
        <v>0</v>
      </c>
      <c r="G176" s="24">
        <v>0</v>
      </c>
      <c r="H176" s="24">
        <v>0</v>
      </c>
      <c r="I176" s="65">
        <v>0</v>
      </c>
      <c r="J176" s="51">
        <v>0</v>
      </c>
      <c r="K176" s="15">
        <v>0</v>
      </c>
      <c r="L176" s="67">
        <v>0</v>
      </c>
    </row>
    <row r="177" spans="1:12" x14ac:dyDescent="0.25">
      <c r="A177" s="4" t="s">
        <v>3</v>
      </c>
      <c r="B177" s="16">
        <v>96</v>
      </c>
      <c r="C177" s="4">
        <v>0</v>
      </c>
      <c r="D177" s="23">
        <v>0</v>
      </c>
      <c r="E177" s="64">
        <v>0</v>
      </c>
      <c r="F177" s="63">
        <v>0</v>
      </c>
      <c r="G177" s="23">
        <v>0</v>
      </c>
      <c r="H177" s="23">
        <v>0</v>
      </c>
      <c r="I177" s="64">
        <v>0</v>
      </c>
      <c r="J177" s="63">
        <v>0</v>
      </c>
      <c r="K177" s="14">
        <v>0</v>
      </c>
      <c r="L177" s="66">
        <v>0</v>
      </c>
    </row>
    <row r="178" spans="1:12" x14ac:dyDescent="0.25">
      <c r="A178" s="4" t="s">
        <v>4</v>
      </c>
      <c r="B178" s="16">
        <v>96</v>
      </c>
      <c r="C178" s="4">
        <v>0</v>
      </c>
      <c r="D178" s="23">
        <v>0</v>
      </c>
      <c r="E178" s="65">
        <v>0</v>
      </c>
      <c r="F178" s="51">
        <v>0</v>
      </c>
      <c r="G178" s="24">
        <v>0</v>
      </c>
      <c r="H178" s="24">
        <v>0</v>
      </c>
      <c r="I178" s="65">
        <v>0</v>
      </c>
      <c r="J178" s="51">
        <v>0</v>
      </c>
      <c r="K178" s="15">
        <v>0</v>
      </c>
      <c r="L178" s="67">
        <v>0</v>
      </c>
    </row>
    <row r="179" spans="1:12" x14ac:dyDescent="0.25">
      <c r="A179" s="4" t="s">
        <v>5</v>
      </c>
      <c r="B179" s="16">
        <v>96</v>
      </c>
      <c r="C179" s="4">
        <v>0</v>
      </c>
      <c r="D179" s="23">
        <v>0</v>
      </c>
      <c r="E179" s="64">
        <v>0</v>
      </c>
      <c r="F179" s="63">
        <v>0</v>
      </c>
      <c r="G179" s="23">
        <v>0</v>
      </c>
      <c r="H179" s="23">
        <v>0</v>
      </c>
      <c r="I179" s="64">
        <v>0</v>
      </c>
      <c r="J179" s="63">
        <v>0</v>
      </c>
      <c r="K179" s="14">
        <v>0</v>
      </c>
      <c r="L179" s="66">
        <v>0</v>
      </c>
    </row>
    <row r="180" spans="1:12" x14ac:dyDescent="0.25">
      <c r="A180" s="4" t="s">
        <v>6</v>
      </c>
      <c r="B180" s="16">
        <v>96</v>
      </c>
      <c r="C180" s="4">
        <v>0</v>
      </c>
      <c r="D180" s="23">
        <v>0</v>
      </c>
      <c r="E180" s="65">
        <v>0</v>
      </c>
      <c r="F180" s="51">
        <v>0</v>
      </c>
      <c r="G180" s="24">
        <v>0</v>
      </c>
      <c r="H180" s="24">
        <v>0</v>
      </c>
      <c r="I180" s="65">
        <v>0</v>
      </c>
      <c r="J180" s="51">
        <v>0</v>
      </c>
      <c r="K180" s="15">
        <v>0</v>
      </c>
      <c r="L180" s="67">
        <v>0</v>
      </c>
    </row>
    <row r="181" spans="1:12" x14ac:dyDescent="0.25">
      <c r="A181" s="4" t="s">
        <v>7</v>
      </c>
      <c r="B181" s="16">
        <v>96</v>
      </c>
      <c r="C181" s="4">
        <v>0</v>
      </c>
      <c r="D181" s="23">
        <v>0</v>
      </c>
      <c r="E181" s="64">
        <v>0</v>
      </c>
      <c r="F181" s="63">
        <v>0</v>
      </c>
      <c r="G181" s="23">
        <v>0</v>
      </c>
      <c r="H181" s="23">
        <v>0</v>
      </c>
      <c r="I181" s="64">
        <v>0</v>
      </c>
      <c r="J181" s="63">
        <v>0</v>
      </c>
      <c r="K181" s="14">
        <v>0</v>
      </c>
      <c r="L181" s="66">
        <v>0</v>
      </c>
    </row>
    <row r="182" spans="1:12" x14ac:dyDescent="0.25">
      <c r="A182" s="4" t="s">
        <v>8</v>
      </c>
      <c r="B182" s="16">
        <v>96</v>
      </c>
      <c r="C182" s="4">
        <v>0</v>
      </c>
      <c r="D182" s="23">
        <v>0</v>
      </c>
      <c r="E182" s="65">
        <v>0</v>
      </c>
      <c r="F182" s="51">
        <v>0</v>
      </c>
      <c r="G182" s="24">
        <v>0</v>
      </c>
      <c r="H182" s="24">
        <v>0</v>
      </c>
      <c r="I182" s="65">
        <v>0</v>
      </c>
      <c r="J182" s="51">
        <v>0</v>
      </c>
      <c r="K182" s="15">
        <v>0</v>
      </c>
      <c r="L182" s="67">
        <v>0</v>
      </c>
    </row>
    <row r="183" spans="1:12" x14ac:dyDescent="0.25">
      <c r="A183" s="4" t="s">
        <v>9</v>
      </c>
      <c r="B183" s="16">
        <v>96</v>
      </c>
      <c r="C183" s="4">
        <v>0</v>
      </c>
      <c r="D183" s="23">
        <v>0</v>
      </c>
      <c r="E183" s="64">
        <v>0</v>
      </c>
      <c r="F183" s="63">
        <v>0</v>
      </c>
      <c r="G183" s="23">
        <v>0</v>
      </c>
      <c r="H183" s="23">
        <v>0</v>
      </c>
      <c r="I183" s="64">
        <v>0</v>
      </c>
      <c r="J183" s="63">
        <v>0</v>
      </c>
      <c r="K183" s="14">
        <v>0</v>
      </c>
      <c r="L183" s="66">
        <v>0</v>
      </c>
    </row>
    <row r="184" spans="1:12" x14ac:dyDescent="0.25">
      <c r="A184" s="4" t="s">
        <v>10</v>
      </c>
      <c r="B184" s="16">
        <v>96</v>
      </c>
      <c r="C184" s="4">
        <v>0</v>
      </c>
      <c r="D184" s="23">
        <v>0</v>
      </c>
      <c r="E184" s="65">
        <v>0</v>
      </c>
      <c r="F184" s="51">
        <v>0</v>
      </c>
      <c r="G184" s="24">
        <v>0</v>
      </c>
      <c r="H184" s="24">
        <v>0</v>
      </c>
      <c r="I184" s="65">
        <v>0</v>
      </c>
      <c r="J184" s="51">
        <v>0</v>
      </c>
      <c r="K184" s="15">
        <v>0</v>
      </c>
      <c r="L184" s="67">
        <v>0</v>
      </c>
    </row>
    <row r="185" spans="1:12" x14ac:dyDescent="0.25">
      <c r="A185" s="4" t="s">
        <v>11</v>
      </c>
      <c r="B185" s="16">
        <v>85</v>
      </c>
      <c r="C185" s="4">
        <v>0</v>
      </c>
      <c r="D185" s="23">
        <v>0</v>
      </c>
      <c r="E185" s="64">
        <v>0</v>
      </c>
      <c r="F185" s="63">
        <v>0</v>
      </c>
      <c r="G185" s="23">
        <v>0</v>
      </c>
      <c r="H185" s="23">
        <v>0</v>
      </c>
      <c r="I185" s="64">
        <v>0</v>
      </c>
      <c r="J185" s="63">
        <v>0</v>
      </c>
      <c r="K185" s="14">
        <v>0</v>
      </c>
      <c r="L185" s="66">
        <v>0</v>
      </c>
    </row>
    <row r="186" spans="1:12" x14ac:dyDescent="0.25">
      <c r="A186" s="4" t="s">
        <v>12</v>
      </c>
      <c r="B186" s="16">
        <v>80</v>
      </c>
      <c r="C186" s="4">
        <v>0</v>
      </c>
      <c r="D186" s="23">
        <v>0</v>
      </c>
      <c r="E186" s="65">
        <v>0</v>
      </c>
      <c r="F186" s="51">
        <v>0</v>
      </c>
      <c r="G186" s="24">
        <v>0</v>
      </c>
      <c r="H186" s="24">
        <v>0</v>
      </c>
      <c r="I186" s="65">
        <v>0</v>
      </c>
      <c r="J186" s="51">
        <v>0</v>
      </c>
      <c r="K186" s="15">
        <v>0</v>
      </c>
      <c r="L186" s="67">
        <v>0</v>
      </c>
    </row>
    <row r="187" spans="1:12" x14ac:dyDescent="0.25">
      <c r="A187" s="4" t="s">
        <v>13</v>
      </c>
      <c r="B187" s="16">
        <v>80</v>
      </c>
      <c r="C187" s="4">
        <v>0</v>
      </c>
      <c r="D187" s="23">
        <v>0</v>
      </c>
      <c r="E187" s="64">
        <v>0</v>
      </c>
      <c r="F187" s="63">
        <v>0</v>
      </c>
      <c r="G187" s="23">
        <v>0</v>
      </c>
      <c r="H187" s="23">
        <v>0</v>
      </c>
      <c r="I187" s="64">
        <v>0</v>
      </c>
      <c r="J187" s="63">
        <v>0</v>
      </c>
      <c r="K187" s="14">
        <v>0</v>
      </c>
      <c r="L187" s="66">
        <v>0</v>
      </c>
    </row>
    <row r="188" spans="1:12" x14ac:dyDescent="0.25">
      <c r="A188" s="4" t="s">
        <v>14</v>
      </c>
      <c r="B188" s="16">
        <v>80</v>
      </c>
      <c r="C188" s="4">
        <v>0</v>
      </c>
      <c r="D188" s="23">
        <v>0</v>
      </c>
      <c r="E188" s="65">
        <v>0</v>
      </c>
      <c r="F188" s="51">
        <v>0</v>
      </c>
      <c r="G188" s="24">
        <v>0</v>
      </c>
      <c r="H188" s="24">
        <v>0</v>
      </c>
      <c r="I188" s="65">
        <v>0</v>
      </c>
      <c r="J188" s="51">
        <v>0</v>
      </c>
      <c r="K188" s="15">
        <v>0</v>
      </c>
      <c r="L188" s="67">
        <v>0</v>
      </c>
    </row>
    <row r="189" spans="1:12" x14ac:dyDescent="0.25">
      <c r="A189" s="4" t="s">
        <v>15</v>
      </c>
      <c r="B189" s="16">
        <v>80</v>
      </c>
      <c r="C189" s="4">
        <v>0</v>
      </c>
      <c r="D189" s="23">
        <v>0</v>
      </c>
      <c r="E189" s="64">
        <v>0</v>
      </c>
      <c r="F189" s="63">
        <v>0</v>
      </c>
      <c r="G189" s="23">
        <v>0</v>
      </c>
      <c r="H189" s="23">
        <v>0</v>
      </c>
      <c r="I189" s="64">
        <v>0</v>
      </c>
      <c r="J189" s="63">
        <v>0</v>
      </c>
      <c r="K189" s="14">
        <v>0</v>
      </c>
      <c r="L189" s="66">
        <v>0</v>
      </c>
    </row>
    <row r="190" spans="1:12" x14ac:dyDescent="0.25">
      <c r="A190" s="4" t="s">
        <v>16</v>
      </c>
      <c r="B190" s="16">
        <v>80</v>
      </c>
      <c r="C190" s="4">
        <v>0</v>
      </c>
      <c r="D190" s="23">
        <v>0</v>
      </c>
      <c r="E190" s="65">
        <v>0</v>
      </c>
      <c r="F190" s="51">
        <v>0</v>
      </c>
      <c r="G190" s="24">
        <v>0</v>
      </c>
      <c r="H190" s="24">
        <v>0</v>
      </c>
      <c r="I190" s="65">
        <v>0</v>
      </c>
      <c r="J190" s="51">
        <v>0</v>
      </c>
      <c r="K190" s="15">
        <v>0</v>
      </c>
      <c r="L190" s="67">
        <v>0</v>
      </c>
    </row>
    <row r="191" spans="1:12" x14ac:dyDescent="0.25">
      <c r="A191" s="4" t="s">
        <v>17</v>
      </c>
      <c r="B191" s="16">
        <v>80</v>
      </c>
      <c r="C191" s="4">
        <v>0</v>
      </c>
      <c r="D191" s="23">
        <v>0</v>
      </c>
      <c r="E191" s="64">
        <v>0</v>
      </c>
      <c r="F191" s="63">
        <v>0</v>
      </c>
      <c r="G191" s="23">
        <v>0</v>
      </c>
      <c r="H191" s="23">
        <v>0</v>
      </c>
      <c r="I191" s="64">
        <v>0</v>
      </c>
      <c r="J191" s="63">
        <v>0</v>
      </c>
      <c r="K191" s="14">
        <v>0</v>
      </c>
      <c r="L191" s="66">
        <v>0</v>
      </c>
    </row>
    <row r="192" spans="1:12" x14ac:dyDescent="0.25">
      <c r="A192" s="4" t="s">
        <v>18</v>
      </c>
      <c r="B192" s="16">
        <v>80</v>
      </c>
      <c r="C192" s="4">
        <v>0</v>
      </c>
      <c r="D192" s="23">
        <v>0</v>
      </c>
      <c r="E192" s="65">
        <v>0</v>
      </c>
      <c r="F192" s="51">
        <v>0</v>
      </c>
      <c r="G192" s="24">
        <v>0</v>
      </c>
      <c r="H192" s="24">
        <v>0</v>
      </c>
      <c r="I192" s="65">
        <v>0</v>
      </c>
      <c r="J192" s="51">
        <v>0</v>
      </c>
      <c r="K192" s="15">
        <v>0</v>
      </c>
      <c r="L192" s="67">
        <v>0</v>
      </c>
    </row>
    <row r="193" spans="1:12" x14ac:dyDescent="0.25">
      <c r="A193" s="4" t="s">
        <v>19</v>
      </c>
      <c r="B193" s="16">
        <v>80</v>
      </c>
      <c r="C193" s="4">
        <v>0</v>
      </c>
      <c r="D193" s="23">
        <v>0</v>
      </c>
      <c r="E193" s="64">
        <v>0</v>
      </c>
      <c r="F193" s="63">
        <v>0</v>
      </c>
      <c r="G193" s="23">
        <v>0</v>
      </c>
      <c r="H193" s="23">
        <v>0</v>
      </c>
      <c r="I193" s="64">
        <v>0</v>
      </c>
      <c r="J193" s="63">
        <v>0</v>
      </c>
      <c r="K193" s="14">
        <v>0</v>
      </c>
      <c r="L193" s="66">
        <v>0</v>
      </c>
    </row>
    <row r="194" spans="1:12" x14ac:dyDescent="0.25">
      <c r="A194" s="4" t="s">
        <v>20</v>
      </c>
      <c r="B194" s="16">
        <v>80</v>
      </c>
      <c r="C194" s="4">
        <v>0</v>
      </c>
      <c r="D194" s="23">
        <v>0</v>
      </c>
      <c r="E194" s="65">
        <v>0</v>
      </c>
      <c r="F194" s="51">
        <v>0</v>
      </c>
      <c r="G194" s="24">
        <v>0</v>
      </c>
      <c r="H194" s="24">
        <v>0</v>
      </c>
      <c r="I194" s="65">
        <v>0</v>
      </c>
      <c r="J194" s="51">
        <v>0</v>
      </c>
      <c r="K194" s="15">
        <v>0</v>
      </c>
      <c r="L194" s="67">
        <v>0</v>
      </c>
    </row>
    <row r="195" spans="1:12" x14ac:dyDescent="0.25">
      <c r="A195" s="4" t="s">
        <v>21</v>
      </c>
      <c r="B195" s="16">
        <v>80</v>
      </c>
      <c r="C195" s="4">
        <v>0</v>
      </c>
      <c r="D195" s="23">
        <v>0</v>
      </c>
      <c r="E195" s="64">
        <v>0</v>
      </c>
      <c r="F195" s="63">
        <v>0</v>
      </c>
      <c r="G195" s="23">
        <v>0</v>
      </c>
      <c r="H195" s="23">
        <v>0</v>
      </c>
      <c r="I195" s="64">
        <v>0</v>
      </c>
      <c r="J195" s="63">
        <v>0</v>
      </c>
      <c r="K195" s="14">
        <v>0</v>
      </c>
      <c r="L195" s="66">
        <v>0</v>
      </c>
    </row>
    <row r="196" spans="1:12" x14ac:dyDescent="0.25">
      <c r="A196" s="4" t="s">
        <v>22</v>
      </c>
      <c r="B196" s="16">
        <v>80</v>
      </c>
      <c r="C196" s="4">
        <v>0</v>
      </c>
      <c r="D196" s="23">
        <v>0</v>
      </c>
      <c r="E196" s="65">
        <v>0</v>
      </c>
      <c r="F196" s="51">
        <v>0</v>
      </c>
      <c r="G196" s="24">
        <v>0</v>
      </c>
      <c r="H196" s="24">
        <v>0</v>
      </c>
      <c r="I196" s="65">
        <v>0</v>
      </c>
      <c r="J196" s="51">
        <v>0</v>
      </c>
      <c r="K196" s="15">
        <v>0</v>
      </c>
      <c r="L196" s="67">
        <v>0</v>
      </c>
    </row>
    <row r="197" spans="1:12" x14ac:dyDescent="0.25">
      <c r="A197" s="4" t="s">
        <v>23</v>
      </c>
      <c r="B197" s="16">
        <v>80</v>
      </c>
      <c r="C197" s="4">
        <v>0</v>
      </c>
      <c r="D197" s="23">
        <v>0</v>
      </c>
      <c r="E197" s="64">
        <v>0</v>
      </c>
      <c r="F197" s="63">
        <v>0</v>
      </c>
      <c r="G197" s="23">
        <v>0</v>
      </c>
      <c r="H197" s="23">
        <v>0</v>
      </c>
      <c r="I197" s="64">
        <v>0</v>
      </c>
      <c r="J197" s="63">
        <v>0</v>
      </c>
      <c r="K197" s="14">
        <v>0</v>
      </c>
      <c r="L197" s="66">
        <v>0</v>
      </c>
    </row>
    <row r="198" spans="1:12" x14ac:dyDescent="0.25">
      <c r="A198" s="4" t="s">
        <v>24</v>
      </c>
      <c r="B198" s="16">
        <v>80</v>
      </c>
      <c r="C198" s="4">
        <v>0</v>
      </c>
      <c r="D198" s="23">
        <v>0</v>
      </c>
      <c r="E198" s="65">
        <v>0</v>
      </c>
      <c r="F198" s="51">
        <v>0</v>
      </c>
      <c r="G198" s="24">
        <v>0</v>
      </c>
      <c r="H198" s="24">
        <v>0</v>
      </c>
      <c r="I198" s="65">
        <v>0</v>
      </c>
      <c r="J198" s="51">
        <v>0</v>
      </c>
      <c r="K198" s="15">
        <v>0</v>
      </c>
      <c r="L198" s="67">
        <v>0</v>
      </c>
    </row>
    <row r="199" spans="1:12" x14ac:dyDescent="0.25">
      <c r="A199" s="4" t="s">
        <v>25</v>
      </c>
      <c r="B199" s="16">
        <v>96</v>
      </c>
      <c r="C199" s="4">
        <v>0</v>
      </c>
      <c r="D199" s="23">
        <v>0</v>
      </c>
      <c r="E199" s="64">
        <v>0</v>
      </c>
      <c r="F199" s="63">
        <v>0</v>
      </c>
      <c r="G199" s="23">
        <v>0</v>
      </c>
      <c r="H199" s="23">
        <v>0</v>
      </c>
      <c r="I199" s="64">
        <v>0</v>
      </c>
      <c r="J199" s="63">
        <v>0</v>
      </c>
      <c r="K199" s="14">
        <v>0</v>
      </c>
      <c r="L199" s="66">
        <v>0</v>
      </c>
    </row>
    <row r="200" spans="1:12" x14ac:dyDescent="0.25">
      <c r="A200" s="4" t="s">
        <v>26</v>
      </c>
      <c r="B200" s="16">
        <v>96</v>
      </c>
      <c r="C200" s="4">
        <v>0</v>
      </c>
      <c r="D200" s="23">
        <v>0</v>
      </c>
      <c r="E200" s="65">
        <v>0</v>
      </c>
      <c r="F200" s="51">
        <v>0</v>
      </c>
      <c r="G200" s="24">
        <v>0</v>
      </c>
      <c r="H200" s="24">
        <v>0</v>
      </c>
      <c r="I200" s="65">
        <v>0</v>
      </c>
      <c r="J200" s="51">
        <v>0</v>
      </c>
      <c r="K200" s="15">
        <v>0</v>
      </c>
      <c r="L200" s="67">
        <v>0</v>
      </c>
    </row>
    <row r="201" spans="1:12" x14ac:dyDescent="0.25">
      <c r="A201" s="4" t="s">
        <v>27</v>
      </c>
      <c r="B201" s="16">
        <v>96</v>
      </c>
      <c r="C201" s="4">
        <v>0</v>
      </c>
      <c r="D201" s="23">
        <v>0</v>
      </c>
      <c r="E201" s="64">
        <v>0</v>
      </c>
      <c r="F201" s="63">
        <v>0</v>
      </c>
      <c r="G201" s="23">
        <v>0</v>
      </c>
      <c r="H201" s="23">
        <v>0</v>
      </c>
      <c r="I201" s="64">
        <v>0</v>
      </c>
      <c r="J201" s="63">
        <v>0</v>
      </c>
      <c r="K201" s="14">
        <v>0</v>
      </c>
      <c r="L201" s="66">
        <v>0</v>
      </c>
    </row>
    <row r="202" spans="1:12" x14ac:dyDescent="0.25">
      <c r="A202" s="4" t="s">
        <v>28</v>
      </c>
      <c r="B202" s="16">
        <v>96</v>
      </c>
      <c r="C202" s="4">
        <v>0</v>
      </c>
      <c r="D202" s="23">
        <v>0</v>
      </c>
      <c r="E202" s="65">
        <v>0</v>
      </c>
      <c r="F202" s="51">
        <v>0</v>
      </c>
      <c r="G202" s="24">
        <v>0</v>
      </c>
      <c r="H202" s="24">
        <v>0</v>
      </c>
      <c r="I202" s="65">
        <v>0</v>
      </c>
      <c r="J202" s="51">
        <v>0</v>
      </c>
      <c r="K202" s="15">
        <v>0</v>
      </c>
      <c r="L202" s="67">
        <v>0</v>
      </c>
    </row>
    <row r="203" spans="1:12" x14ac:dyDescent="0.25">
      <c r="A203" s="4" t="s">
        <v>29</v>
      </c>
      <c r="B203" s="16">
        <v>96</v>
      </c>
      <c r="C203" s="4">
        <v>0</v>
      </c>
      <c r="D203" s="23">
        <v>0</v>
      </c>
      <c r="E203" s="64">
        <v>0</v>
      </c>
      <c r="F203" s="63">
        <v>0</v>
      </c>
      <c r="G203" s="23">
        <v>0</v>
      </c>
      <c r="H203" s="23">
        <v>0</v>
      </c>
      <c r="I203" s="64">
        <v>0</v>
      </c>
      <c r="J203" s="63">
        <v>0</v>
      </c>
      <c r="K203" s="14">
        <v>0</v>
      </c>
      <c r="L203" s="66">
        <v>0</v>
      </c>
    </row>
    <row r="204" spans="1:12" x14ac:dyDescent="0.25">
      <c r="A204" s="4" t="s">
        <v>30</v>
      </c>
      <c r="B204" s="16">
        <v>96</v>
      </c>
      <c r="C204" s="4">
        <v>0</v>
      </c>
      <c r="D204" s="23">
        <v>0</v>
      </c>
      <c r="E204" s="65">
        <v>0</v>
      </c>
      <c r="F204" s="51">
        <v>0</v>
      </c>
      <c r="G204" s="24">
        <v>0</v>
      </c>
      <c r="H204" s="24">
        <v>0</v>
      </c>
      <c r="I204" s="65">
        <v>0</v>
      </c>
      <c r="J204" s="51">
        <v>0</v>
      </c>
      <c r="K204" s="15">
        <v>0</v>
      </c>
      <c r="L204" s="67">
        <v>0</v>
      </c>
    </row>
    <row r="205" spans="1:12" x14ac:dyDescent="0.25">
      <c r="A205" s="4" t="s">
        <v>31</v>
      </c>
      <c r="B205" s="16">
        <v>96</v>
      </c>
      <c r="C205" s="4">
        <v>0</v>
      </c>
      <c r="D205" s="23">
        <v>0</v>
      </c>
      <c r="E205" s="64">
        <v>0</v>
      </c>
      <c r="F205" s="63">
        <v>0</v>
      </c>
      <c r="G205" s="23">
        <v>0</v>
      </c>
      <c r="H205" s="23">
        <v>0</v>
      </c>
      <c r="I205" s="64">
        <v>0</v>
      </c>
      <c r="J205" s="63">
        <v>0</v>
      </c>
      <c r="K205" s="14">
        <v>0</v>
      </c>
      <c r="L205" s="66">
        <v>0</v>
      </c>
    </row>
    <row r="206" spans="1:12" x14ac:dyDescent="0.25">
      <c r="A206" s="4" t="s">
        <v>32</v>
      </c>
      <c r="B206" s="16">
        <v>96</v>
      </c>
      <c r="C206" s="4">
        <v>0</v>
      </c>
      <c r="D206" s="23">
        <v>0</v>
      </c>
      <c r="E206" s="65">
        <v>0</v>
      </c>
      <c r="F206" s="51">
        <v>0</v>
      </c>
      <c r="G206" s="24">
        <v>0</v>
      </c>
      <c r="H206" s="24">
        <v>0</v>
      </c>
      <c r="I206" s="65">
        <v>0</v>
      </c>
      <c r="J206" s="51">
        <v>0</v>
      </c>
      <c r="K206" s="15">
        <v>0</v>
      </c>
      <c r="L206" s="67">
        <v>0</v>
      </c>
    </row>
    <row r="207" spans="1:12" x14ac:dyDescent="0.25">
      <c r="A207" s="4" t="s">
        <v>33</v>
      </c>
      <c r="B207" s="16">
        <v>96</v>
      </c>
      <c r="C207" s="4">
        <v>0</v>
      </c>
      <c r="D207" s="23">
        <v>0</v>
      </c>
      <c r="E207" s="64">
        <v>0</v>
      </c>
      <c r="F207" s="63">
        <v>0</v>
      </c>
      <c r="G207" s="23">
        <v>0</v>
      </c>
      <c r="H207" s="23">
        <v>0</v>
      </c>
      <c r="I207" s="64">
        <v>0</v>
      </c>
      <c r="J207" s="63">
        <v>0</v>
      </c>
      <c r="K207" s="14">
        <v>0</v>
      </c>
      <c r="L207" s="66">
        <v>0</v>
      </c>
    </row>
    <row r="208" spans="1:12" x14ac:dyDescent="0.25">
      <c r="A208" s="4" t="s">
        <v>34</v>
      </c>
      <c r="B208" s="16">
        <v>96</v>
      </c>
      <c r="C208" s="4">
        <v>0</v>
      </c>
      <c r="D208" s="23">
        <v>0</v>
      </c>
      <c r="E208" s="65">
        <v>0</v>
      </c>
      <c r="F208" s="51">
        <v>0</v>
      </c>
      <c r="G208" s="24">
        <v>0</v>
      </c>
      <c r="H208" s="24">
        <v>0</v>
      </c>
      <c r="I208" s="65">
        <v>0</v>
      </c>
      <c r="J208" s="51">
        <v>0</v>
      </c>
      <c r="K208" s="15">
        <v>0</v>
      </c>
      <c r="L208" s="67">
        <v>0</v>
      </c>
    </row>
    <row r="209" spans="1:12" x14ac:dyDescent="0.25">
      <c r="A209" s="4" t="s">
        <v>35</v>
      </c>
      <c r="B209" s="16">
        <v>96</v>
      </c>
      <c r="C209" s="4">
        <v>0</v>
      </c>
      <c r="D209" s="23">
        <v>0</v>
      </c>
      <c r="E209" s="64">
        <v>0</v>
      </c>
      <c r="F209" s="63">
        <v>0</v>
      </c>
      <c r="G209" s="23">
        <v>0</v>
      </c>
      <c r="H209" s="23">
        <v>0</v>
      </c>
      <c r="I209" s="64">
        <v>0</v>
      </c>
      <c r="J209" s="63">
        <v>0</v>
      </c>
      <c r="K209" s="14">
        <v>0</v>
      </c>
      <c r="L209" s="66">
        <v>0</v>
      </c>
    </row>
    <row r="210" spans="1:12" x14ac:dyDescent="0.25">
      <c r="A210" s="4" t="s">
        <v>36</v>
      </c>
      <c r="B210" s="16">
        <v>96</v>
      </c>
      <c r="C210" s="4">
        <v>0</v>
      </c>
      <c r="D210" s="23">
        <v>0</v>
      </c>
      <c r="E210" s="65">
        <v>0</v>
      </c>
      <c r="F210" s="51">
        <v>0</v>
      </c>
      <c r="G210" s="24">
        <v>0</v>
      </c>
      <c r="H210" s="24">
        <v>0</v>
      </c>
      <c r="I210" s="65">
        <v>0</v>
      </c>
      <c r="J210" s="51">
        <v>0</v>
      </c>
      <c r="K210" s="15">
        <v>0</v>
      </c>
      <c r="L210" s="67">
        <v>0</v>
      </c>
    </row>
    <row r="211" spans="1:12" x14ac:dyDescent="0.25">
      <c r="A211" s="4" t="s">
        <v>37</v>
      </c>
      <c r="B211" s="16">
        <v>96</v>
      </c>
      <c r="C211" s="4">
        <v>0</v>
      </c>
      <c r="D211" s="23">
        <v>0</v>
      </c>
      <c r="E211" s="64">
        <v>0</v>
      </c>
      <c r="F211" s="63">
        <v>0</v>
      </c>
      <c r="G211" s="23">
        <v>0</v>
      </c>
      <c r="H211" s="23">
        <v>0</v>
      </c>
      <c r="I211" s="64">
        <v>0</v>
      </c>
      <c r="J211" s="63">
        <v>0</v>
      </c>
      <c r="K211" s="14">
        <v>0</v>
      </c>
      <c r="L211" s="66">
        <v>0</v>
      </c>
    </row>
    <row r="212" spans="1:12" x14ac:dyDescent="0.25">
      <c r="A212" s="4" t="s">
        <v>38</v>
      </c>
      <c r="B212" s="16">
        <v>100</v>
      </c>
      <c r="C212" s="4">
        <v>0</v>
      </c>
      <c r="D212" s="23">
        <v>0</v>
      </c>
      <c r="E212" s="65">
        <v>0</v>
      </c>
      <c r="F212" s="51">
        <v>0</v>
      </c>
      <c r="G212" s="24">
        <v>0</v>
      </c>
      <c r="H212" s="24">
        <v>0</v>
      </c>
      <c r="I212" s="65">
        <v>0</v>
      </c>
      <c r="J212" s="51">
        <v>0</v>
      </c>
      <c r="K212" s="15">
        <v>0</v>
      </c>
      <c r="L212" s="67">
        <v>0</v>
      </c>
    </row>
    <row r="213" spans="1:12" x14ac:dyDescent="0.25">
      <c r="A213" s="4" t="s">
        <v>39</v>
      </c>
      <c r="B213" s="16">
        <v>96</v>
      </c>
      <c r="C213" s="4">
        <v>0</v>
      </c>
      <c r="D213" s="23">
        <v>0</v>
      </c>
      <c r="E213" s="64">
        <v>0</v>
      </c>
      <c r="F213" s="63">
        <v>0</v>
      </c>
      <c r="G213" s="23">
        <v>0</v>
      </c>
      <c r="H213" s="23">
        <v>0</v>
      </c>
      <c r="I213" s="64">
        <v>0</v>
      </c>
      <c r="J213" s="63">
        <v>0</v>
      </c>
      <c r="K213" s="14">
        <v>0</v>
      </c>
      <c r="L213" s="66">
        <v>0</v>
      </c>
    </row>
    <row r="214" spans="1:12" x14ac:dyDescent="0.25">
      <c r="A214" s="4" t="s">
        <v>40</v>
      </c>
      <c r="B214" s="16">
        <v>96</v>
      </c>
      <c r="C214" s="4">
        <v>0</v>
      </c>
      <c r="D214" s="23">
        <v>0</v>
      </c>
      <c r="E214" s="65">
        <v>0</v>
      </c>
      <c r="F214" s="51">
        <v>0</v>
      </c>
      <c r="G214" s="24">
        <v>0</v>
      </c>
      <c r="H214" s="24">
        <v>0</v>
      </c>
      <c r="I214" s="65">
        <v>0</v>
      </c>
      <c r="J214" s="51">
        <v>0</v>
      </c>
      <c r="K214" s="15">
        <v>0</v>
      </c>
      <c r="L214" s="67">
        <v>0</v>
      </c>
    </row>
    <row r="215" spans="1:12" x14ac:dyDescent="0.25">
      <c r="A215" s="4" t="s">
        <v>41</v>
      </c>
      <c r="B215" s="16">
        <v>96</v>
      </c>
      <c r="C215" s="4">
        <v>0</v>
      </c>
      <c r="D215" s="23">
        <v>0</v>
      </c>
      <c r="E215" s="64">
        <v>0</v>
      </c>
      <c r="F215" s="63">
        <v>0</v>
      </c>
      <c r="G215" s="23">
        <v>0</v>
      </c>
      <c r="H215" s="23">
        <v>0</v>
      </c>
      <c r="I215" s="64">
        <v>0</v>
      </c>
      <c r="J215" s="63">
        <v>0</v>
      </c>
      <c r="K215" s="14">
        <v>0</v>
      </c>
      <c r="L215" s="66">
        <v>0</v>
      </c>
    </row>
    <row r="216" spans="1:12" x14ac:dyDescent="0.25">
      <c r="A216" s="4" t="s">
        <v>42</v>
      </c>
      <c r="B216" s="16">
        <v>96</v>
      </c>
      <c r="C216" s="4">
        <v>0</v>
      </c>
      <c r="D216" s="23">
        <v>0</v>
      </c>
      <c r="E216" s="65">
        <v>0</v>
      </c>
      <c r="F216" s="51">
        <v>0</v>
      </c>
      <c r="G216" s="24">
        <v>0</v>
      </c>
      <c r="H216" s="24">
        <v>0</v>
      </c>
      <c r="I216" s="65">
        <v>0</v>
      </c>
      <c r="J216" s="51">
        <v>0</v>
      </c>
      <c r="K216" s="15">
        <v>0</v>
      </c>
      <c r="L216" s="67">
        <v>0</v>
      </c>
    </row>
    <row r="217" spans="1:12" x14ac:dyDescent="0.25">
      <c r="A217" s="75" t="s">
        <v>43</v>
      </c>
      <c r="B217" s="43">
        <v>96</v>
      </c>
      <c r="C217" s="75">
        <v>0</v>
      </c>
      <c r="D217" s="54">
        <v>0</v>
      </c>
      <c r="E217" s="82">
        <v>0</v>
      </c>
      <c r="F217" s="83">
        <v>0</v>
      </c>
      <c r="G217" s="54">
        <v>0</v>
      </c>
      <c r="H217" s="54">
        <v>0</v>
      </c>
      <c r="I217" s="82">
        <v>0</v>
      </c>
      <c r="J217" s="83">
        <v>0</v>
      </c>
      <c r="K217" s="53">
        <v>0</v>
      </c>
      <c r="L217" s="84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371A7-C20E-435E-8D12-89E6CBA6AC69}">
  <dimension ref="A1:K19"/>
  <sheetViews>
    <sheetView workbookViewId="0">
      <selection activeCell="A2" sqref="A2:K19"/>
    </sheetView>
  </sheetViews>
  <sheetFormatPr defaultRowHeight="15" x14ac:dyDescent="0.25"/>
  <cols>
    <col min="1" max="1" width="16.42578125" customWidth="1"/>
    <col min="2" max="2" width="17" customWidth="1"/>
    <col min="3" max="3" width="16.5703125" customWidth="1"/>
    <col min="4" max="4" width="16.42578125" customWidth="1"/>
    <col min="5" max="5" width="16" customWidth="1"/>
    <col min="6" max="6" width="16.85546875" customWidth="1"/>
    <col min="7" max="7" width="14.42578125" customWidth="1"/>
    <col min="8" max="8" width="12.28515625" customWidth="1"/>
    <col min="9" max="9" width="11.85546875" customWidth="1"/>
    <col min="10" max="10" width="14.42578125" customWidth="1"/>
    <col min="11" max="11" width="15.7109375" customWidth="1"/>
  </cols>
  <sheetData>
    <row r="1" spans="1:11" x14ac:dyDescent="0.25">
      <c r="A1" t="s">
        <v>225</v>
      </c>
      <c r="B1" t="s">
        <v>230</v>
      </c>
      <c r="C1" t="s">
        <v>231</v>
      </c>
      <c r="D1" t="s">
        <v>232</v>
      </c>
      <c r="E1" t="s">
        <v>233</v>
      </c>
      <c r="F1" t="s">
        <v>234</v>
      </c>
      <c r="G1" t="s">
        <v>235</v>
      </c>
      <c r="H1" t="s">
        <v>236</v>
      </c>
      <c r="I1" t="s">
        <v>237</v>
      </c>
      <c r="J1" t="s">
        <v>238</v>
      </c>
      <c r="K1" t="s">
        <v>239</v>
      </c>
    </row>
    <row r="2" spans="1:11" x14ac:dyDescent="0.25">
      <c r="A2" s="86">
        <v>1150000</v>
      </c>
      <c r="B2" s="3">
        <v>12912.21</v>
      </c>
      <c r="C2" s="3">
        <v>9860.36</v>
      </c>
      <c r="D2" s="3">
        <v>8405.67</v>
      </c>
      <c r="E2" s="3">
        <v>7586.2</v>
      </c>
      <c r="F2" s="3">
        <v>7080.75</v>
      </c>
      <c r="G2" s="3">
        <v>36892.028571428571</v>
      </c>
      <c r="H2" s="10">
        <v>28172.457142857147</v>
      </c>
      <c r="I2" s="10">
        <v>24016.2</v>
      </c>
      <c r="J2" s="10">
        <v>21674.857142857145</v>
      </c>
      <c r="K2" s="10">
        <v>20230.714285714286</v>
      </c>
    </row>
    <row r="3" spans="1:11" x14ac:dyDescent="0.25">
      <c r="A3" s="10">
        <v>1192000</v>
      </c>
      <c r="B3" s="3">
        <v>13383.79</v>
      </c>
      <c r="C3" s="3">
        <v>10220.48</v>
      </c>
      <c r="D3" s="3">
        <v>8712.66</v>
      </c>
      <c r="E3" s="3">
        <v>7863.26</v>
      </c>
      <c r="F3" s="3">
        <v>7339.35</v>
      </c>
      <c r="G3" s="3">
        <v>38239.4</v>
      </c>
      <c r="H3" s="10">
        <v>29201.37142857143</v>
      </c>
      <c r="I3" s="10">
        <v>24893.314285714288</v>
      </c>
      <c r="J3" s="10">
        <v>22466.457142857143</v>
      </c>
      <c r="K3" s="10">
        <v>20969.571428571431</v>
      </c>
    </row>
    <row r="4" spans="1:11" x14ac:dyDescent="0.25">
      <c r="A4" s="10">
        <v>1164000</v>
      </c>
      <c r="B4" s="3">
        <v>13069.4</v>
      </c>
      <c r="C4" s="3">
        <v>9980.4</v>
      </c>
      <c r="D4" s="3">
        <v>8508</v>
      </c>
      <c r="E4" s="3">
        <v>7678.55</v>
      </c>
      <c r="F4" s="3">
        <v>7166.95</v>
      </c>
      <c r="G4" s="3">
        <v>37341.142857142855</v>
      </c>
      <c r="H4" s="10">
        <v>28515.428571428572</v>
      </c>
      <c r="I4" s="10">
        <v>24308.571428571431</v>
      </c>
      <c r="J4" s="10">
        <v>21938.714285714286</v>
      </c>
      <c r="K4" s="10">
        <v>20477</v>
      </c>
    </row>
    <row r="5" spans="1:11" x14ac:dyDescent="0.25">
      <c r="A5" s="3">
        <v>1171000</v>
      </c>
      <c r="B5" s="3">
        <v>13148</v>
      </c>
      <c r="C5" s="3">
        <v>10040.42</v>
      </c>
      <c r="D5" s="3">
        <v>8559.17</v>
      </c>
      <c r="E5" s="3">
        <v>7724.73</v>
      </c>
      <c r="F5" s="3">
        <v>7210.05</v>
      </c>
      <c r="G5" s="3">
        <v>37565.71428571429</v>
      </c>
      <c r="H5" s="10">
        <v>28686.914285714287</v>
      </c>
      <c r="I5" s="10">
        <v>24454.771428571432</v>
      </c>
      <c r="J5" s="10">
        <v>22070.657142857144</v>
      </c>
      <c r="K5" s="10">
        <v>20600.142857142859</v>
      </c>
    </row>
    <row r="6" spans="1:11" x14ac:dyDescent="0.25">
      <c r="A6" s="3">
        <v>1406000</v>
      </c>
      <c r="B6" s="3">
        <v>15786.58</v>
      </c>
      <c r="C6" s="3">
        <v>12055.37</v>
      </c>
      <c r="D6" s="3">
        <v>10276.85</v>
      </c>
      <c r="E6" s="3">
        <v>9274.9500000000007</v>
      </c>
      <c r="F6" s="3">
        <v>8656.98</v>
      </c>
      <c r="G6" s="3">
        <v>45104.514285714286</v>
      </c>
      <c r="H6" s="10">
        <v>34443.914285714287</v>
      </c>
      <c r="I6" s="10">
        <v>29362.428571428576</v>
      </c>
      <c r="J6" s="10">
        <v>26499.857142857145</v>
      </c>
      <c r="K6" s="10">
        <v>24734.228571428572</v>
      </c>
    </row>
    <row r="7" spans="1:11" x14ac:dyDescent="0.25">
      <c r="A7" s="3">
        <v>1476000</v>
      </c>
      <c r="B7" s="3">
        <v>16572.54</v>
      </c>
      <c r="C7" s="3">
        <v>12655.56</v>
      </c>
      <c r="D7" s="3">
        <v>10788.5</v>
      </c>
      <c r="E7" s="3">
        <v>9736.7199999999993</v>
      </c>
      <c r="F7" s="3">
        <v>9087.99</v>
      </c>
      <c r="G7" s="3">
        <v>47350.114285714291</v>
      </c>
      <c r="H7" s="10">
        <v>36158.742857142861</v>
      </c>
      <c r="I7" s="10">
        <v>30824.285714285717</v>
      </c>
      <c r="J7" s="10">
        <v>27819.200000000001</v>
      </c>
      <c r="K7" s="10">
        <v>25965.685714285715</v>
      </c>
    </row>
    <row r="8" spans="1:11" x14ac:dyDescent="0.25">
      <c r="A8" s="3">
        <v>1462000</v>
      </c>
      <c r="B8" s="3">
        <v>16415.349999999999</v>
      </c>
      <c r="C8" s="3">
        <v>12535.52</v>
      </c>
      <c r="D8" s="3">
        <v>10686.17</v>
      </c>
      <c r="E8" s="3">
        <v>9644.3700000000008</v>
      </c>
      <c r="F8" s="3">
        <v>9001.7900000000009</v>
      </c>
      <c r="G8" s="3">
        <v>46901</v>
      </c>
      <c r="H8" s="10">
        <v>35815.771428571432</v>
      </c>
      <c r="I8" s="10">
        <v>30531.914285714287</v>
      </c>
      <c r="J8" s="10">
        <v>27555.342857142859</v>
      </c>
      <c r="K8" s="10">
        <v>25719.400000000005</v>
      </c>
    </row>
    <row r="9" spans="1:11" x14ac:dyDescent="0.25">
      <c r="A9" s="3">
        <v>1539000</v>
      </c>
      <c r="B9" s="3">
        <v>17279.91</v>
      </c>
      <c r="C9" s="3">
        <v>13195.74</v>
      </c>
      <c r="D9" s="3">
        <v>11248.99</v>
      </c>
      <c r="E9" s="3">
        <v>10152.31</v>
      </c>
      <c r="F9" s="3">
        <v>9475.89</v>
      </c>
      <c r="G9" s="3">
        <v>49371.171428571433</v>
      </c>
      <c r="H9" s="10">
        <v>37702.114285714284</v>
      </c>
      <c r="I9" s="10">
        <v>32139.971428571429</v>
      </c>
      <c r="J9" s="10">
        <v>29006.600000000002</v>
      </c>
      <c r="K9" s="10">
        <v>27073.971428571429</v>
      </c>
    </row>
    <row r="10" spans="1:11" x14ac:dyDescent="0.25">
      <c r="A10" s="3">
        <v>1363000</v>
      </c>
      <c r="B10" s="3">
        <v>15303.78</v>
      </c>
      <c r="C10" s="3">
        <v>11686.67</v>
      </c>
      <c r="D10" s="3">
        <v>9962.5499999999993</v>
      </c>
      <c r="E10" s="3">
        <v>8991.2900000000009</v>
      </c>
      <c r="F10" s="3">
        <v>8392.23</v>
      </c>
      <c r="G10" s="3">
        <v>43725.08571428572</v>
      </c>
      <c r="H10" s="10">
        <v>33390.485714285714</v>
      </c>
      <c r="I10" s="10">
        <v>28464.428571428572</v>
      </c>
      <c r="J10" s="10">
        <v>25689.400000000005</v>
      </c>
      <c r="K10" s="10">
        <v>23977.8</v>
      </c>
    </row>
    <row r="11" spans="1:11" x14ac:dyDescent="0.25">
      <c r="A11" s="3">
        <v>1370000</v>
      </c>
      <c r="B11" s="3">
        <v>15382.37</v>
      </c>
      <c r="C11" s="3">
        <v>11746.69</v>
      </c>
      <c r="D11" s="3">
        <v>10013.719999999999</v>
      </c>
      <c r="E11" s="3">
        <v>9037.4699999999993</v>
      </c>
      <c r="F11" s="3">
        <v>8435.33</v>
      </c>
      <c r="G11" s="3">
        <v>43949.628571428577</v>
      </c>
      <c r="H11" s="10">
        <v>33561.971428571429</v>
      </c>
      <c r="I11" s="10">
        <v>28610.62857142857</v>
      </c>
      <c r="J11" s="10">
        <v>25821.342857142856</v>
      </c>
      <c r="K11" s="10">
        <v>24100.942857142858</v>
      </c>
    </row>
    <row r="12" spans="1:11" x14ac:dyDescent="0.25">
      <c r="A12" s="3">
        <v>1532000</v>
      </c>
      <c r="B12" s="3">
        <v>17201.310000000001</v>
      </c>
      <c r="C12" s="3">
        <v>13135.72</v>
      </c>
      <c r="D12" s="3">
        <v>11197.82</v>
      </c>
      <c r="E12" s="3">
        <v>10106.129999999999</v>
      </c>
      <c r="F12" s="3">
        <v>9432.7900000000009</v>
      </c>
      <c r="G12" s="3">
        <v>49146.600000000006</v>
      </c>
      <c r="H12" s="10">
        <v>37530.62857142857</v>
      </c>
      <c r="I12" s="10">
        <v>31993.771428571428</v>
      </c>
      <c r="J12" s="10">
        <v>28874.657142857144</v>
      </c>
      <c r="K12" s="10">
        <v>26950.828571428574</v>
      </c>
    </row>
    <row r="13" spans="1:11" x14ac:dyDescent="0.25">
      <c r="A13" s="3">
        <v>1490000</v>
      </c>
      <c r="B13" s="3">
        <v>16729.73</v>
      </c>
      <c r="C13" s="3">
        <v>12775.6</v>
      </c>
      <c r="D13" s="3">
        <v>10890.83</v>
      </c>
      <c r="E13" s="3">
        <v>9829.07</v>
      </c>
      <c r="F13" s="3">
        <v>9174.19</v>
      </c>
      <c r="G13" s="3">
        <v>47799.228571428575</v>
      </c>
      <c r="H13" s="10">
        <v>36501.71428571429</v>
      </c>
      <c r="I13" s="10">
        <v>31116.657142857144</v>
      </c>
      <c r="J13" s="10">
        <v>28083.057142857142</v>
      </c>
      <c r="K13" s="10">
        <v>26211.971428571433</v>
      </c>
    </row>
    <row r="14" spans="1:11" x14ac:dyDescent="0.25">
      <c r="A14" s="3">
        <v>1567000</v>
      </c>
      <c r="B14" s="3">
        <v>17594.29</v>
      </c>
      <c r="C14" s="3">
        <v>13435.82</v>
      </c>
      <c r="D14" s="3">
        <v>11453.64</v>
      </c>
      <c r="E14" s="3">
        <v>10337.02</v>
      </c>
      <c r="F14" s="3">
        <v>9648.2900000000009</v>
      </c>
      <c r="G14" s="3">
        <v>50269.400000000009</v>
      </c>
      <c r="H14" s="10">
        <v>38388.057142857142</v>
      </c>
      <c r="I14" s="10">
        <v>32724.685714285715</v>
      </c>
      <c r="J14" s="10">
        <v>29534.342857142859</v>
      </c>
      <c r="K14" s="10">
        <v>27566.54285714286</v>
      </c>
    </row>
    <row r="15" spans="1:11" x14ac:dyDescent="0.25">
      <c r="A15" s="3">
        <v>1448000</v>
      </c>
      <c r="B15" s="3">
        <v>16258.16</v>
      </c>
      <c r="C15" s="3">
        <v>12415.48</v>
      </c>
      <c r="D15" s="3">
        <v>10583.84</v>
      </c>
      <c r="E15" s="3">
        <v>9552.01</v>
      </c>
      <c r="F15" s="3">
        <v>8915.59</v>
      </c>
      <c r="G15" s="3">
        <v>46451.885714285716</v>
      </c>
      <c r="H15" s="10">
        <v>35472.800000000003</v>
      </c>
      <c r="I15" s="10">
        <v>30239.54285714286</v>
      </c>
      <c r="J15" s="10">
        <v>27291.457142857143</v>
      </c>
      <c r="K15" s="10">
        <v>25473.114285714288</v>
      </c>
    </row>
    <row r="16" spans="1:11" x14ac:dyDescent="0.25">
      <c r="A16" s="3">
        <v>1399000</v>
      </c>
      <c r="B16" s="3">
        <v>15707.99</v>
      </c>
      <c r="C16" s="3">
        <v>11995.35</v>
      </c>
      <c r="D16" s="3">
        <v>10225.69</v>
      </c>
      <c r="E16" s="3">
        <v>9228.77</v>
      </c>
      <c r="F16" s="3">
        <v>8613.8799999999992</v>
      </c>
      <c r="G16" s="3">
        <v>44879.971428571429</v>
      </c>
      <c r="H16" s="10">
        <v>34272.428571428572</v>
      </c>
      <c r="I16" s="10">
        <v>29216.257142857146</v>
      </c>
      <c r="J16" s="10">
        <v>26367.914285714287</v>
      </c>
      <c r="K16" s="10">
        <v>24611.085714285713</v>
      </c>
    </row>
    <row r="17" spans="1:11" x14ac:dyDescent="0.25">
      <c r="A17" s="3">
        <v>1511000</v>
      </c>
      <c r="B17" s="3">
        <v>16965.52</v>
      </c>
      <c r="C17" s="3">
        <v>12955.66</v>
      </c>
      <c r="D17" s="3">
        <v>11044.33</v>
      </c>
      <c r="E17" s="3">
        <v>9967.6</v>
      </c>
      <c r="F17" s="3">
        <v>9303.49</v>
      </c>
      <c r="G17" s="3">
        <v>48472.914285714287</v>
      </c>
      <c r="H17" s="10">
        <v>37016.171428571433</v>
      </c>
      <c r="I17" s="10">
        <v>31555.228571428572</v>
      </c>
      <c r="J17" s="10">
        <v>28478.857142857145</v>
      </c>
      <c r="K17" s="10">
        <v>26581.4</v>
      </c>
    </row>
    <row r="18" spans="1:11" x14ac:dyDescent="0.25">
      <c r="A18" s="3">
        <v>1420000</v>
      </c>
      <c r="B18" s="3">
        <v>15943.77</v>
      </c>
      <c r="C18" s="3">
        <v>12175.4</v>
      </c>
      <c r="D18" s="3">
        <v>10379.18</v>
      </c>
      <c r="E18" s="3">
        <v>9367.31</v>
      </c>
      <c r="F18" s="3">
        <v>8743.18</v>
      </c>
      <c r="G18" s="3">
        <v>45553.628571428577</v>
      </c>
      <c r="H18" s="10">
        <v>34786.857142857145</v>
      </c>
      <c r="I18" s="10">
        <v>29654.800000000003</v>
      </c>
      <c r="J18" s="10">
        <v>26763.742857142857</v>
      </c>
      <c r="K18" s="10">
        <v>24980.514285714289</v>
      </c>
    </row>
    <row r="19" spans="1:11" x14ac:dyDescent="0.25">
      <c r="A19" s="53">
        <v>0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</row>
  </sheetData>
  <phoneticPr fontId="5" type="noConversion"/>
  <conditionalFormatting sqref="A2:A19 A19:K19">
    <cfRule type="containsText" dxfId="6" priority="2" operator="containsText" text="1094000">
      <formula>NOT(ISERROR(SEARCH("1094000",A2)))</formula>
    </cfRule>
  </conditionalFormatting>
  <conditionalFormatting sqref="A1:A1048576 A19:K19">
    <cfRule type="duplicateValues" dxfId="5" priority="10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893D-2395-46E4-9139-C857AE5B2122}">
  <dimension ref="A1:G88"/>
  <sheetViews>
    <sheetView topLeftCell="A73" workbookViewId="0">
      <selection activeCell="A23" sqref="A23"/>
    </sheetView>
  </sheetViews>
  <sheetFormatPr defaultRowHeight="15" x14ac:dyDescent="0.25"/>
  <cols>
    <col min="1" max="1" width="21.42578125" style="27" customWidth="1"/>
    <col min="2" max="2" width="23.85546875" customWidth="1"/>
    <col min="3" max="3" width="19.28515625" customWidth="1"/>
    <col min="4" max="4" width="6.7109375" style="72" customWidth="1"/>
    <col min="5" max="5" width="18.85546875" customWidth="1"/>
    <col min="6" max="6" width="19.7109375" customWidth="1"/>
    <col min="7" max="7" width="8.5703125" style="1" customWidth="1"/>
    <col min="8" max="8" width="19.28515625" customWidth="1"/>
    <col min="9" max="9" width="18.42578125" customWidth="1"/>
  </cols>
  <sheetData>
    <row r="1" spans="1:7" x14ac:dyDescent="0.25">
      <c r="A1" s="27" t="s">
        <v>442</v>
      </c>
      <c r="B1" s="767" t="s">
        <v>312</v>
      </c>
      <c r="C1" s="755" t="s">
        <v>313</v>
      </c>
      <c r="D1" s="758"/>
      <c r="G1" s="763"/>
    </row>
    <row r="2" spans="1:7" x14ac:dyDescent="0.25">
      <c r="A2" s="27" t="s">
        <v>442</v>
      </c>
      <c r="B2" s="768" t="str">
        <f>IFERROR(VLOOKUP(TABLE!C8,BANKSTD1[#All],4,FALSE),"-")</f>
        <v>-</v>
      </c>
      <c r="C2" s="756" t="str">
        <f>IFERROR(VLOOKUP(TABLE!C8,BANKBARE1[#All],4,FALSE),"-")</f>
        <v>-</v>
      </c>
      <c r="D2" s="759"/>
      <c r="G2" s="764"/>
    </row>
    <row r="3" spans="1:7" x14ac:dyDescent="0.25">
      <c r="A3" s="27" t="s">
        <v>442</v>
      </c>
      <c r="B3" s="769" t="str">
        <f>IFERROR(VLOOKUP(TABLE!C8,BANKSTD1[#All],5,FALSE),"-")</f>
        <v>-</v>
      </c>
      <c r="C3" s="757" t="str">
        <f>IFERROR(VLOOKUP(TABLE!C8,BANKBARE1[#All],5,FALSE),"-")</f>
        <v>-</v>
      </c>
      <c r="D3" s="760"/>
      <c r="G3" s="765"/>
    </row>
    <row r="4" spans="1:7" x14ac:dyDescent="0.25">
      <c r="A4" s="27" t="s">
        <v>442</v>
      </c>
      <c r="B4" s="769" t="str">
        <f>IFERROR(VLOOKUP(TABLE!C8,BANKSTD1[#All],6,FALSE),"-")</f>
        <v>-</v>
      </c>
      <c r="C4" s="757" t="str">
        <f>IFERROR(VLOOKUP(TABLE!C8,BANKBARE1[#All],6,FALSE),"-")</f>
        <v>-</v>
      </c>
      <c r="D4" s="760"/>
      <c r="G4" s="765"/>
    </row>
    <row r="5" spans="1:7" x14ac:dyDescent="0.25">
      <c r="A5" s="27" t="s">
        <v>442</v>
      </c>
      <c r="B5" s="770" t="str">
        <f>IFERROR(VLOOKUP(TABLE!C8,BANKSTD1[#All],7,FALSE),"-")</f>
        <v>-</v>
      </c>
      <c r="C5" s="756" t="str">
        <f>IFERROR(VLOOKUP(TABLE!C8,BANKBARE1[#All],7,FALSE),"-")</f>
        <v>-</v>
      </c>
      <c r="D5" s="759"/>
      <c r="G5" s="764"/>
    </row>
    <row r="6" spans="1:7" x14ac:dyDescent="0.25">
      <c r="A6" s="27" t="s">
        <v>442</v>
      </c>
      <c r="B6" s="770" t="str">
        <f>IFERROR(VLOOKUP(TABLE!C8,BANKSTD1[#All],8,FALSE),"-")</f>
        <v>-</v>
      </c>
      <c r="C6" s="756" t="str">
        <f>IFERROR(VLOOKUP(TABLE!C8,BANKBARE1[#All],8,FALSE),"-")</f>
        <v>-</v>
      </c>
      <c r="D6" s="759"/>
      <c r="G6" s="764"/>
    </row>
    <row r="7" spans="1:7" x14ac:dyDescent="0.25">
      <c r="A7" s="27" t="s">
        <v>442</v>
      </c>
      <c r="B7" s="769" t="str">
        <f>IFERROR(VLOOKUP(TABLE!C8,BANKSTD1[#All],9,FALSE),"-")</f>
        <v>-</v>
      </c>
      <c r="C7" s="757" t="str">
        <f>IFERROR(VLOOKUP(TABLE!C8,BANKBARE1[#All],9,FALSE),"-")</f>
        <v>-</v>
      </c>
      <c r="D7" s="760"/>
      <c r="G7" s="765"/>
    </row>
    <row r="8" spans="1:7" x14ac:dyDescent="0.25">
      <c r="A8" s="27" t="s">
        <v>442</v>
      </c>
      <c r="B8" s="769" t="str">
        <f>IFERROR(VLOOKUP(TABLE!C8,BANKSTD1[#All],10,FALSE),"-")</f>
        <v>-</v>
      </c>
      <c r="C8" s="757" t="str">
        <f>IFERROR(VLOOKUP(TABLE!C8,BANKBARE1[#All],10,FALSE),"-")</f>
        <v>-</v>
      </c>
      <c r="D8" s="760"/>
      <c r="G8" s="765"/>
    </row>
    <row r="9" spans="1:7" x14ac:dyDescent="0.25">
      <c r="A9" s="27" t="s">
        <v>442</v>
      </c>
      <c r="B9" s="770" t="str">
        <f>IFERROR(VLOOKUP(TABLE!C8,BANKSTD1[#All],11,FALSE),"-")</f>
        <v>-</v>
      </c>
      <c r="C9" s="756" t="str">
        <f>IFERROR(VLOOKUP(TABLE!C8,BANKBARE1[#All],11,FALSE),"-")</f>
        <v>-</v>
      </c>
      <c r="D9" s="759"/>
      <c r="G9" s="764"/>
    </row>
    <row r="10" spans="1:7" x14ac:dyDescent="0.25">
      <c r="A10" s="27" t="s">
        <v>442</v>
      </c>
      <c r="B10" s="770" t="str">
        <f>IFERROR(VLOOKUP(TABLE!C8,BANKSTD1[#All],12,FALSE),"-")</f>
        <v>-</v>
      </c>
      <c r="C10" s="756" t="str">
        <f>IFERROR(VLOOKUP(TABLE!C8,BANKBARE1[#All],12,FALSE),"-")</f>
        <v>-</v>
      </c>
      <c r="D10" s="759"/>
      <c r="G10" s="764"/>
    </row>
    <row r="11" spans="1:7" x14ac:dyDescent="0.25">
      <c r="A11" s="27" t="s">
        <v>442</v>
      </c>
      <c r="B11" s="752"/>
      <c r="C11" s="750"/>
      <c r="D11" s="761"/>
      <c r="G11" s="766"/>
    </row>
    <row r="12" spans="1:7" x14ac:dyDescent="0.25">
      <c r="A12" s="27" t="s">
        <v>442</v>
      </c>
      <c r="B12" s="770" t="str">
        <f>IFERROR(VLOOKUP(B6,BANKSTD2[#All],2,FALSE),"-")</f>
        <v>-</v>
      </c>
      <c r="C12" s="756" t="str">
        <f>IFERROR(VLOOKUP(C6,BANKBARE2[#All],2,FALSE),"-")</f>
        <v>-</v>
      </c>
      <c r="D12" s="759"/>
      <c r="G12" s="764"/>
    </row>
    <row r="13" spans="1:7" x14ac:dyDescent="0.25">
      <c r="A13" s="27" t="s">
        <v>442</v>
      </c>
      <c r="B13" s="770" t="str">
        <f>IFERROR(VLOOKUP(B6,BANKSTD2[#All],3,FALSE),"-")</f>
        <v>-</v>
      </c>
      <c r="C13" s="756" t="str">
        <f>IFERROR(VLOOKUP(C6,BANKBARE2[#All],3,FALSE),"-")</f>
        <v>-</v>
      </c>
      <c r="D13" s="759"/>
      <c r="G13" s="764"/>
    </row>
    <row r="14" spans="1:7" x14ac:dyDescent="0.25">
      <c r="A14" s="27" t="s">
        <v>442</v>
      </c>
      <c r="B14" s="770" t="str">
        <f>IFERROR(VLOOKUP(B6,BANKSTD2[#All],4,FALSE),"-")</f>
        <v>-</v>
      </c>
      <c r="C14" s="756" t="str">
        <f>IFERROR(VLOOKUP(C6,BANKBARE2[#All],4,FALSE),"-")</f>
        <v>-</v>
      </c>
      <c r="D14" s="759"/>
      <c r="G14" s="764"/>
    </row>
    <row r="15" spans="1:7" x14ac:dyDescent="0.25">
      <c r="A15" s="27" t="s">
        <v>442</v>
      </c>
      <c r="B15" s="770" t="str">
        <f>IFERROR(VLOOKUP(B6,BANKSTD2[#All],5,FALSE),"-")</f>
        <v>-</v>
      </c>
      <c r="C15" s="756" t="str">
        <f>IFERROR(VLOOKUP(C6,BANKBARE2[#All],5,FALSE),"-")</f>
        <v>-</v>
      </c>
      <c r="D15" s="759"/>
      <c r="G15" s="764"/>
    </row>
    <row r="16" spans="1:7" x14ac:dyDescent="0.25">
      <c r="A16" s="27" t="s">
        <v>442</v>
      </c>
      <c r="B16" s="770" t="str">
        <f>IFERROR(VLOOKUP(B6,BANKSTD2[#All],6,FALSE),"-")</f>
        <v>-</v>
      </c>
      <c r="C16" s="756" t="str">
        <f>IFERROR(VLOOKUP(C6,BANKBARE2[#All],6,FALSE),"-")</f>
        <v>-</v>
      </c>
      <c r="D16" s="759"/>
      <c r="G16" s="764"/>
    </row>
    <row r="17" spans="1:7" x14ac:dyDescent="0.25">
      <c r="A17" s="27" t="s">
        <v>442</v>
      </c>
      <c r="B17" s="752"/>
      <c r="C17" s="750"/>
      <c r="D17" s="761"/>
      <c r="G17" s="766"/>
    </row>
    <row r="18" spans="1:7" x14ac:dyDescent="0.25">
      <c r="A18" s="27" t="s">
        <v>442</v>
      </c>
      <c r="B18" s="770" t="str">
        <f>IFERROR(VLOOKUP(B6,BANKSTD2[#All],7,FALSE),"-")</f>
        <v>-</v>
      </c>
      <c r="C18" s="756" t="str">
        <f>IFERROR(VLOOKUP(C6,BANKBARE2[#All],7,FALSE),"-")</f>
        <v>-</v>
      </c>
      <c r="D18" s="759"/>
      <c r="G18" s="764"/>
    </row>
    <row r="19" spans="1:7" x14ac:dyDescent="0.25">
      <c r="A19" s="27" t="s">
        <v>442</v>
      </c>
      <c r="B19" s="770" t="str">
        <f>IFERROR(VLOOKUP(B6,BANKSTD2[#All],8,FALSE),"-")</f>
        <v>-</v>
      </c>
      <c r="C19" s="756" t="str">
        <f>IFERROR(VLOOKUP(C6,BANKBARE2[#All],8,FALSE),"-")</f>
        <v>-</v>
      </c>
      <c r="D19" s="759"/>
      <c r="G19" s="764"/>
    </row>
    <row r="20" spans="1:7" x14ac:dyDescent="0.25">
      <c r="A20" s="27" t="s">
        <v>442</v>
      </c>
      <c r="B20" s="770" t="str">
        <f>IFERROR(VLOOKUP(B6,BANKSTD2[#All],9,FALSE),"-")</f>
        <v>-</v>
      </c>
      <c r="C20" s="756" t="str">
        <f>IFERROR(VLOOKUP(C6,BANKBARE2[#All],9,FALSE),"-")</f>
        <v>-</v>
      </c>
      <c r="D20" s="759"/>
      <c r="G20" s="764"/>
    </row>
    <row r="21" spans="1:7" x14ac:dyDescent="0.25">
      <c r="A21" s="27" t="s">
        <v>442</v>
      </c>
      <c r="B21" s="770" t="str">
        <f>IFERROR(VLOOKUP(B6,BANKSTD2[#All],10,FALSE),"-")</f>
        <v>-</v>
      </c>
      <c r="C21" s="756" t="str">
        <f>IFERROR(VLOOKUP(C6,BANKBARE2[#All],10,FALSE),"-")</f>
        <v>-</v>
      </c>
      <c r="D21" s="759"/>
      <c r="G21" s="764"/>
    </row>
    <row r="22" spans="1:7" x14ac:dyDescent="0.25">
      <c r="A22" s="27" t="s">
        <v>442</v>
      </c>
      <c r="B22" s="770" t="str">
        <f>IFERROR(VLOOKUP(B6,BANKSTD2[#All],11,FALSE),"-")</f>
        <v>-</v>
      </c>
      <c r="C22" s="756" t="str">
        <f>IFERROR(VLOOKUP(C6,BANKBARE2[#All],11,FALSE),"-")</f>
        <v>-</v>
      </c>
      <c r="D22" s="759"/>
      <c r="G22" s="764"/>
    </row>
    <row r="23" spans="1:7" x14ac:dyDescent="0.25">
      <c r="A23" s="27" t="s">
        <v>443</v>
      </c>
      <c r="B23" s="88" t="s">
        <v>314</v>
      </c>
      <c r="C23" s="755" t="s">
        <v>315</v>
      </c>
      <c r="D23" s="762"/>
    </row>
    <row r="24" spans="1:7" x14ac:dyDescent="0.25">
      <c r="A24" s="27" t="s">
        <v>443</v>
      </c>
      <c r="B24" s="770" t="str">
        <f>IFERROR(VLOOKUP(TABLE!C8,PAGIBIGSTD1[#All],4,FALSE),"-")</f>
        <v>-</v>
      </c>
      <c r="C24" s="756" t="str">
        <f>IFERROR(VLOOKUP(TABLE!C8,PAGIBIGBARE1[#All],4,FALSE),"-")</f>
        <v>-</v>
      </c>
      <c r="D24" s="762"/>
    </row>
    <row r="25" spans="1:7" x14ac:dyDescent="0.25">
      <c r="A25" s="27" t="s">
        <v>443</v>
      </c>
      <c r="B25" s="769" t="str">
        <f>IFERROR(VLOOKUP(TABLE!C8,PAGIBIGSTD1[#All],5,FALSE),"-")</f>
        <v>-</v>
      </c>
      <c r="C25" s="757" t="str">
        <f>IFERROR(VLOOKUP(TABLE!C8,PAGIBIGBARE1[#All],5,FALSE),"-")</f>
        <v>-</v>
      </c>
      <c r="D25" s="762"/>
    </row>
    <row r="26" spans="1:7" x14ac:dyDescent="0.25">
      <c r="A26" s="27" t="s">
        <v>443</v>
      </c>
      <c r="B26" s="769" t="str">
        <f>IFERROR(VLOOKUP(TABLE!C8,PAGIBIGSTD1[#All],6,FALSE),"-")</f>
        <v>-</v>
      </c>
      <c r="C26" s="757" t="str">
        <f>IFERROR(VLOOKUP(TABLE!C8,PAGIBIGBARE1[#All],6,FALSE),"-")</f>
        <v>-</v>
      </c>
      <c r="D26" s="762"/>
    </row>
    <row r="27" spans="1:7" x14ac:dyDescent="0.25">
      <c r="A27" s="27" t="s">
        <v>443</v>
      </c>
      <c r="B27" s="770" t="str">
        <f>IFERROR(VLOOKUP(TABLE!C8,PAGIBIGSTD1[#All],7,FALSE),"-")</f>
        <v>-</v>
      </c>
      <c r="C27" s="756" t="str">
        <f>IFERROR(VLOOKUP(TABLE!C8,PAGIBIGBARE1[#All],7,FALSE),"-")</f>
        <v>-</v>
      </c>
      <c r="D27" s="762"/>
    </row>
    <row r="28" spans="1:7" x14ac:dyDescent="0.25">
      <c r="A28" s="27" t="s">
        <v>443</v>
      </c>
      <c r="B28" s="770" t="str">
        <f>IFERROR(VLOOKUP(TABLE!C8,PAGIBIGSTD1[#All],8,FALSE),"-")</f>
        <v>-</v>
      </c>
      <c r="C28" s="756" t="str">
        <f>IFERROR(VLOOKUP(TABLE!C8,PAGIBIGBARE1[#All],8,FALSE),"-")</f>
        <v>-</v>
      </c>
      <c r="D28" s="762"/>
    </row>
    <row r="29" spans="1:7" x14ac:dyDescent="0.25">
      <c r="A29" s="27" t="s">
        <v>443</v>
      </c>
      <c r="B29" s="769" t="str">
        <f>IFERROR(VLOOKUP(TABLE!C8,PAGIBIGSTD1[#All],9,FALSE),"-")</f>
        <v>-</v>
      </c>
      <c r="C29" s="757" t="str">
        <f>IFERROR(VLOOKUP(TABLE!C8,PAGIBIGBARE1[#All],9,FALSE),"-")</f>
        <v>-</v>
      </c>
      <c r="D29" s="762"/>
    </row>
    <row r="30" spans="1:7" x14ac:dyDescent="0.25">
      <c r="A30" s="27" t="s">
        <v>443</v>
      </c>
      <c r="B30" s="769" t="str">
        <f>IFERROR(VLOOKUP(TABLE!C8,PAGIBIGSTD1[#All],10,FALSE),"-")</f>
        <v>-</v>
      </c>
      <c r="C30" s="757" t="str">
        <f>IFERROR(VLOOKUP(TABLE!C8,PAGIBIGBARE1[#All],10,FALSE),"-")</f>
        <v>-</v>
      </c>
      <c r="D30" s="762"/>
    </row>
    <row r="31" spans="1:7" x14ac:dyDescent="0.25">
      <c r="A31" s="27" t="s">
        <v>443</v>
      </c>
      <c r="B31" s="770" t="str">
        <f>IFERROR(VLOOKUP(TABLE!C8,PAGIBIGSTD1[#All],11,FALSE),"-")</f>
        <v>-</v>
      </c>
      <c r="C31" s="756" t="str">
        <f>IFERROR(VLOOKUP(TABLE!C8,PAGIBIGBARE1[#All],11,FALSE),"-")</f>
        <v>-</v>
      </c>
      <c r="D31" s="762"/>
    </row>
    <row r="32" spans="1:7" x14ac:dyDescent="0.25">
      <c r="A32" s="27" t="s">
        <v>443</v>
      </c>
      <c r="B32" s="770" t="str">
        <f>IFERROR(VLOOKUP(TABLE!C8,PAGIBIGSTD1[#All],12,FALSE),"-")</f>
        <v>-</v>
      </c>
      <c r="C32" s="756" t="str">
        <f>IFERROR(VLOOKUP(TABLE!C8,PAGIBIGBARE1[#All],12,FALSE),"-")</f>
        <v>-</v>
      </c>
      <c r="D32" s="762"/>
    </row>
    <row r="33" spans="1:4" x14ac:dyDescent="0.25">
      <c r="A33" s="27" t="s">
        <v>443</v>
      </c>
      <c r="B33" s="752"/>
      <c r="C33" s="750"/>
      <c r="D33" s="762"/>
    </row>
    <row r="34" spans="1:4" x14ac:dyDescent="0.25">
      <c r="A34" s="27" t="s">
        <v>443</v>
      </c>
      <c r="B34" s="770" t="str">
        <f>IFERROR(VLOOKUP(B28,PAGIBIGSTD2[#All],2,FALSE),"-")</f>
        <v>-</v>
      </c>
      <c r="C34" s="756" t="str">
        <f>IFERROR(VLOOKUP(C28,PAGIBIGBARE2[#All],2,FALSE),"-")</f>
        <v>-</v>
      </c>
      <c r="D34" s="762"/>
    </row>
    <row r="35" spans="1:4" x14ac:dyDescent="0.25">
      <c r="A35" s="27" t="s">
        <v>443</v>
      </c>
      <c r="B35" s="770" t="str">
        <f>IFERROR(VLOOKUP(B28,PAGIBIGSTD2[#All],3,FALSE),"-")</f>
        <v>-</v>
      </c>
      <c r="C35" s="756" t="str">
        <f>IFERROR(VLOOKUP(C28,PAGIBIGBARE2[#All],3,FALSE),"-")</f>
        <v>-</v>
      </c>
      <c r="D35" s="762"/>
    </row>
    <row r="36" spans="1:4" x14ac:dyDescent="0.25">
      <c r="A36" s="27" t="s">
        <v>443</v>
      </c>
      <c r="B36" s="770" t="str">
        <f>IFERROR(VLOOKUP(B28,PAGIBIGSTD2[#All],4,FALSE),"-")</f>
        <v>-</v>
      </c>
      <c r="C36" s="756" t="str">
        <f>IFERROR(VLOOKUP(C28,PAGIBIGBARE2[#All],4,FALSE),"-")</f>
        <v>-</v>
      </c>
      <c r="D36" s="762"/>
    </row>
    <row r="37" spans="1:4" x14ac:dyDescent="0.25">
      <c r="A37" s="27" t="s">
        <v>443</v>
      </c>
      <c r="B37" s="770" t="str">
        <f>IFERROR(VLOOKUP(B28,PAGIBIGSTD2[#All],5,FALSE),"-")</f>
        <v>-</v>
      </c>
      <c r="C37" s="756" t="str">
        <f>IFERROR(VLOOKUP(C28,PAGIBIGBARE2[#All],5,FALSE),"-")</f>
        <v>-</v>
      </c>
      <c r="D37" s="762"/>
    </row>
    <row r="38" spans="1:4" x14ac:dyDescent="0.25">
      <c r="A38" s="27" t="s">
        <v>443</v>
      </c>
      <c r="B38" s="770" t="str">
        <f>IFERROR(VLOOKUP(B28,PAGIBIGSTD2[#All],6,FALSE),"-")</f>
        <v>-</v>
      </c>
      <c r="C38" s="756" t="str">
        <f>IFERROR(VLOOKUP(C28,PAGIBIGBARE2[#All],6,FALSE),"-")</f>
        <v>-</v>
      </c>
      <c r="D38" s="762"/>
    </row>
    <row r="39" spans="1:4" x14ac:dyDescent="0.25">
      <c r="A39" s="27" t="s">
        <v>443</v>
      </c>
      <c r="B39" s="752"/>
      <c r="C39" s="750"/>
      <c r="D39" s="762"/>
    </row>
    <row r="40" spans="1:4" x14ac:dyDescent="0.25">
      <c r="A40" s="27" t="s">
        <v>443</v>
      </c>
      <c r="B40" s="770" t="str">
        <f>IFERROR(VLOOKUP(B28,PAGIBIGSTD2[#All],7,FALSE),"-")</f>
        <v>-</v>
      </c>
      <c r="C40" s="756" t="str">
        <f>IFERROR(VLOOKUP(C28,PAGIBIGBARE2[#All],7,FALSE),"-")</f>
        <v>-</v>
      </c>
      <c r="D40" s="762"/>
    </row>
    <row r="41" spans="1:4" x14ac:dyDescent="0.25">
      <c r="A41" s="27" t="s">
        <v>443</v>
      </c>
      <c r="B41" s="770" t="str">
        <f>IFERROR(VLOOKUP(B28,PAGIBIGSTD2[#All],8,FALSE),"-")</f>
        <v>-</v>
      </c>
      <c r="C41" s="756" t="str">
        <f>IFERROR(VLOOKUP(C28,PAGIBIGBARE2[#All],8,FALSE),"-")</f>
        <v>-</v>
      </c>
      <c r="D41" s="762"/>
    </row>
    <row r="42" spans="1:4" x14ac:dyDescent="0.25">
      <c r="A42" s="27" t="s">
        <v>443</v>
      </c>
      <c r="B42" s="770" t="str">
        <f>IFERROR(VLOOKUP(B28,PAGIBIGSTD2[#All],9,FALSE),"-")</f>
        <v>-</v>
      </c>
      <c r="C42" s="756" t="str">
        <f>IFERROR(VLOOKUP(C28,PAGIBIGBARE2[#All],9,FALSE),"-")</f>
        <v>-</v>
      </c>
      <c r="D42" s="762"/>
    </row>
    <row r="43" spans="1:4" x14ac:dyDescent="0.25">
      <c r="A43" s="27" t="s">
        <v>443</v>
      </c>
      <c r="B43" s="770" t="str">
        <f>IFERROR(VLOOKUP(B28,PAGIBIGSTD2[#All],10,FALSE),"-")</f>
        <v>-</v>
      </c>
      <c r="C43" s="756" t="str">
        <f>IFERROR(VLOOKUP(C28,PAGIBIGBARE2[#All],10,FALSE),"-")</f>
        <v>-</v>
      </c>
      <c r="D43" s="762"/>
    </row>
    <row r="44" spans="1:4" x14ac:dyDescent="0.25">
      <c r="A44" s="27" t="s">
        <v>443</v>
      </c>
      <c r="B44" s="770" t="str">
        <f>IFERROR(VLOOKUP(B28,PAGIBIGSTD2[#All],11,FALSE),"-")</f>
        <v>-</v>
      </c>
      <c r="C44" s="756" t="str">
        <f>IFERROR(VLOOKUP(C28,PAGIBIGBARE2[#All],11,FALSE),"-")</f>
        <v>-</v>
      </c>
      <c r="D44" s="762"/>
    </row>
    <row r="45" spans="1:4" x14ac:dyDescent="0.25">
      <c r="A45" s="27" t="s">
        <v>444</v>
      </c>
      <c r="B45" s="767" t="s">
        <v>316</v>
      </c>
    </row>
    <row r="46" spans="1:4" x14ac:dyDescent="0.25">
      <c r="A46" s="27" t="s">
        <v>444</v>
      </c>
      <c r="B46" s="770" t="str">
        <f>IFERROR(VLOOKUP(TABLE!C8,BANKLOTONLY!A1:L216,4,FALSE),"-")</f>
        <v>-</v>
      </c>
    </row>
    <row r="47" spans="1:4" x14ac:dyDescent="0.25">
      <c r="A47" s="27" t="s">
        <v>444</v>
      </c>
      <c r="B47" s="769" t="str">
        <f>IFERROR(VLOOKUP(TABLE!C8,BANKLOTONLY!A1:L216,5,FALSE),"-")</f>
        <v>-</v>
      </c>
    </row>
    <row r="48" spans="1:4" x14ac:dyDescent="0.25">
      <c r="A48" s="27" t="s">
        <v>444</v>
      </c>
      <c r="B48" s="769" t="str">
        <f>IFERROR(VLOOKUP(TABLE!C8,BANKLOTONLY!A1:L216,6,FALSE),"-")</f>
        <v>-</v>
      </c>
    </row>
    <row r="49" spans="1:2" x14ac:dyDescent="0.25">
      <c r="A49" s="27" t="s">
        <v>444</v>
      </c>
      <c r="B49" s="770" t="str">
        <f>IFERROR(VLOOKUP(TABLE!C8,BANKLOTONLY!A1:L216,7,FALSE),"-")</f>
        <v>-</v>
      </c>
    </row>
    <row r="50" spans="1:2" x14ac:dyDescent="0.25">
      <c r="A50" s="27" t="s">
        <v>444</v>
      </c>
      <c r="B50" s="770" t="str">
        <f>IFERROR(VLOOKUP(TABLE!C8,BANKLOTONLY!A1:L216,8,FALSE),"-")</f>
        <v>-</v>
      </c>
    </row>
    <row r="51" spans="1:2" x14ac:dyDescent="0.25">
      <c r="A51" s="27" t="s">
        <v>444</v>
      </c>
      <c r="B51" s="769" t="str">
        <f>IFERROR(VLOOKUP(TABLE!C8,BANKLOTONLY!A1:L216,9,FALSE),"-")</f>
        <v>-</v>
      </c>
    </row>
    <row r="52" spans="1:2" x14ac:dyDescent="0.25">
      <c r="A52" s="27" t="s">
        <v>444</v>
      </c>
      <c r="B52" s="769" t="str">
        <f>IFERROR(VLOOKUP(TABLE!C8,BANKLOTONLY!A1:L216,10,FALSE),"-")</f>
        <v>-</v>
      </c>
    </row>
    <row r="53" spans="1:2" x14ac:dyDescent="0.25">
      <c r="A53" s="27" t="s">
        <v>444</v>
      </c>
      <c r="B53" s="770" t="str">
        <f>IFERROR(VLOOKUP(TABLE!C8,BANKLOTONLY!A1:L216,11,FALSE),"-")</f>
        <v>-</v>
      </c>
    </row>
    <row r="54" spans="1:2" x14ac:dyDescent="0.25">
      <c r="A54" s="27" t="s">
        <v>444</v>
      </c>
      <c r="B54" s="770" t="str">
        <f>IFERROR(VLOOKUP(TABLE!C8,BANKLOTONLY!A1:L216,12,FALSE),"-")</f>
        <v>-</v>
      </c>
    </row>
    <row r="55" spans="1:2" x14ac:dyDescent="0.25">
      <c r="A55" s="27" t="s">
        <v>444</v>
      </c>
      <c r="B55" s="752"/>
    </row>
    <row r="56" spans="1:2" x14ac:dyDescent="0.25">
      <c r="A56" s="27" t="s">
        <v>444</v>
      </c>
      <c r="B56" s="770" t="str">
        <f>IFERROR(VLOOKUP(B50,BANKLOTONLY2[#All],2,FALSE),"-")</f>
        <v>-</v>
      </c>
    </row>
    <row r="57" spans="1:2" x14ac:dyDescent="0.25">
      <c r="A57" s="27" t="s">
        <v>444</v>
      </c>
      <c r="B57" s="770" t="str">
        <f>IFERROR(VLOOKUP(B50,BANKLOTONLY2[#All],3,FALSE),"-")</f>
        <v>-</v>
      </c>
    </row>
    <row r="58" spans="1:2" x14ac:dyDescent="0.25">
      <c r="A58" s="27" t="s">
        <v>444</v>
      </c>
      <c r="B58" s="770" t="str">
        <f>IFERROR(VLOOKUP(B50,BANKLOTONLY2[#All],4,FALSE),"-")</f>
        <v>-</v>
      </c>
    </row>
    <row r="59" spans="1:2" x14ac:dyDescent="0.25">
      <c r="A59" s="27" t="s">
        <v>444</v>
      </c>
      <c r="B59" s="770" t="str">
        <f>IFERROR(VLOOKUP(B50,BANKLOTONLY2[#All],5,FALSE),"-")</f>
        <v>-</v>
      </c>
    </row>
    <row r="60" spans="1:2" x14ac:dyDescent="0.25">
      <c r="A60" s="27" t="s">
        <v>444</v>
      </c>
      <c r="B60" s="770" t="str">
        <f>IFERROR(VLOOKUP(B50,BANKLOTONLY2[#All],6,FALSE),"-")</f>
        <v>-</v>
      </c>
    </row>
    <row r="61" spans="1:2" x14ac:dyDescent="0.25">
      <c r="A61" s="27" t="s">
        <v>444</v>
      </c>
      <c r="B61" s="752"/>
    </row>
    <row r="62" spans="1:2" x14ac:dyDescent="0.25">
      <c r="A62" s="27" t="s">
        <v>444</v>
      </c>
      <c r="B62" s="770" t="str">
        <f>IFERROR(VLOOKUP(B50,BANKLOTONLY2[#All],7,FALSE),"-")</f>
        <v>-</v>
      </c>
    </row>
    <row r="63" spans="1:2" x14ac:dyDescent="0.25">
      <c r="A63" s="27" t="s">
        <v>444</v>
      </c>
      <c r="B63" s="770" t="str">
        <f>IFERROR(VLOOKUP(B50,BANKLOTONLY2[#All],8,FALSE),"-")</f>
        <v>-</v>
      </c>
    </row>
    <row r="64" spans="1:2" x14ac:dyDescent="0.25">
      <c r="A64" s="27" t="s">
        <v>444</v>
      </c>
      <c r="B64" s="770" t="str">
        <f>IFERROR(VLOOKUP(B50,BANKLOTONLY2[#All],9,FALSE),"-")</f>
        <v>-</v>
      </c>
    </row>
    <row r="65" spans="1:2" x14ac:dyDescent="0.25">
      <c r="A65" s="27" t="s">
        <v>444</v>
      </c>
      <c r="B65" s="770" t="str">
        <f>IFERROR(VLOOKUP(B50,BANKLOTONLY2[#All],10,FALSE),"-")</f>
        <v>-</v>
      </c>
    </row>
    <row r="66" spans="1:2" x14ac:dyDescent="0.25">
      <c r="A66" s="27" t="s">
        <v>444</v>
      </c>
      <c r="B66" s="770" t="str">
        <f>IFERROR(VLOOKUP(B50,BANKLOTONLY2[#All],11,FALSE),"-")</f>
        <v>-</v>
      </c>
    </row>
    <row r="67" spans="1:2" x14ac:dyDescent="0.25">
      <c r="A67" s="27" t="s">
        <v>445</v>
      </c>
      <c r="B67" s="767" t="s">
        <v>317</v>
      </c>
    </row>
    <row r="68" spans="1:2" x14ac:dyDescent="0.25">
      <c r="A68" s="27" t="s">
        <v>445</v>
      </c>
      <c r="B68" s="770" t="str">
        <f>IFERROR(VLOOKUP(TABLE!C8,PAGIBIGLOT1[#All],4,FALSE),"-")</f>
        <v>-</v>
      </c>
    </row>
    <row r="69" spans="1:2" x14ac:dyDescent="0.25">
      <c r="A69" s="27" t="s">
        <v>445</v>
      </c>
      <c r="B69" s="769" t="str">
        <f>IFERROR(VLOOKUP(TABLE!C8,PAGIBIGLOT1[#All],5,FALSE),"-")</f>
        <v>-</v>
      </c>
    </row>
    <row r="70" spans="1:2" x14ac:dyDescent="0.25">
      <c r="A70" s="27" t="s">
        <v>445</v>
      </c>
      <c r="B70" s="769" t="str">
        <f>IFERROR(VLOOKUP(TABLE!C8,PAGIBIGLOT1[#All],6,FALSE),"-")</f>
        <v>-</v>
      </c>
    </row>
    <row r="71" spans="1:2" x14ac:dyDescent="0.25">
      <c r="A71" s="27" t="s">
        <v>445</v>
      </c>
      <c r="B71" s="770" t="str">
        <f>IFERROR(VLOOKUP(TABLE!C8,PAGIBIGLOT1[#All],7,FALSE),"-")</f>
        <v>-</v>
      </c>
    </row>
    <row r="72" spans="1:2" x14ac:dyDescent="0.25">
      <c r="A72" s="27" t="s">
        <v>445</v>
      </c>
      <c r="B72" s="770" t="str">
        <f>IFERROR(VLOOKUP(TABLE!C8,PAGIBIGLOT1[#All],8,FALSE),"-")</f>
        <v>-</v>
      </c>
    </row>
    <row r="73" spans="1:2" x14ac:dyDescent="0.25">
      <c r="A73" s="27" t="s">
        <v>445</v>
      </c>
      <c r="B73" s="769" t="str">
        <f>IFERROR(VLOOKUP(TABLE!C8,PAGIBIGLOT1[#All],9,FALSE),"-")</f>
        <v>-</v>
      </c>
    </row>
    <row r="74" spans="1:2" x14ac:dyDescent="0.25">
      <c r="A74" s="27" t="s">
        <v>445</v>
      </c>
      <c r="B74" s="769" t="str">
        <f>IFERROR(VLOOKUP(TABLE!C8,PAGIBIGLOT1[#All],10,FALSE),"-")</f>
        <v>-</v>
      </c>
    </row>
    <row r="75" spans="1:2" x14ac:dyDescent="0.25">
      <c r="A75" s="27" t="s">
        <v>445</v>
      </c>
      <c r="B75" s="770" t="str">
        <f>IFERROR(VLOOKUP(TABLE!C8,PAGIBIGLOT1[#All],11,FALSE),"-")</f>
        <v>-</v>
      </c>
    </row>
    <row r="76" spans="1:2" x14ac:dyDescent="0.25">
      <c r="A76" s="27" t="s">
        <v>445</v>
      </c>
      <c r="B76" s="770" t="str">
        <f>IFERROR(VLOOKUP(TABLE!C8,PAGIBIGLOT1[#All],12,FALSE),"-")</f>
        <v>-</v>
      </c>
    </row>
    <row r="77" spans="1:2" x14ac:dyDescent="0.25">
      <c r="A77" s="27" t="s">
        <v>445</v>
      </c>
      <c r="B77" s="751"/>
    </row>
    <row r="78" spans="1:2" x14ac:dyDescent="0.25">
      <c r="A78" s="27" t="s">
        <v>445</v>
      </c>
      <c r="B78" s="770" t="str">
        <f>IFERROR(VLOOKUP(B72,PAGIBIGLOT2[#All],2,FALSE),"-")</f>
        <v>-</v>
      </c>
    </row>
    <row r="79" spans="1:2" x14ac:dyDescent="0.25">
      <c r="A79" s="27" t="s">
        <v>445</v>
      </c>
      <c r="B79" s="770" t="str">
        <f>IFERROR(VLOOKUP(B72,PAGIBIGLOT2[#All],3,FALSE),"-")</f>
        <v>-</v>
      </c>
    </row>
    <row r="80" spans="1:2" x14ac:dyDescent="0.25">
      <c r="A80" s="27" t="s">
        <v>445</v>
      </c>
      <c r="B80" s="770" t="str">
        <f>IFERROR(VLOOKUP(B72,PAGIBIGLOT2[#All],4,FALSE),"-")</f>
        <v>-</v>
      </c>
    </row>
    <row r="81" spans="1:2" x14ac:dyDescent="0.25">
      <c r="A81" s="27" t="s">
        <v>445</v>
      </c>
      <c r="B81" s="770" t="str">
        <f>IFERROR(VLOOKUP(B72,PAGIBIGLOT2[#All],5,FALSE),"-")</f>
        <v>-</v>
      </c>
    </row>
    <row r="82" spans="1:2" x14ac:dyDescent="0.25">
      <c r="A82" s="27" t="s">
        <v>445</v>
      </c>
      <c r="B82" s="770" t="str">
        <f>IFERROR(VLOOKUP(B72,PAGIBIGLOT2[#All],6,FALSE),"-")</f>
        <v>-</v>
      </c>
    </row>
    <row r="83" spans="1:2" x14ac:dyDescent="0.25">
      <c r="A83" s="27" t="s">
        <v>445</v>
      </c>
      <c r="B83" s="751"/>
    </row>
    <row r="84" spans="1:2" x14ac:dyDescent="0.25">
      <c r="A84" s="27" t="s">
        <v>445</v>
      </c>
      <c r="B84" s="770" t="str">
        <f>IFERROR(VLOOKUP(B72,PAGIBIGLOT2[#All],7,FALSE),"-")</f>
        <v>-</v>
      </c>
    </row>
    <row r="85" spans="1:2" x14ac:dyDescent="0.25">
      <c r="A85" s="27" t="s">
        <v>445</v>
      </c>
      <c r="B85" s="770" t="str">
        <f>IFERROR(VLOOKUP(B72,PAGIBIGLOT2[#All],8,FALSE),"-")</f>
        <v>-</v>
      </c>
    </row>
    <row r="86" spans="1:2" x14ac:dyDescent="0.25">
      <c r="A86" s="27" t="s">
        <v>445</v>
      </c>
      <c r="B86" s="770" t="str">
        <f>IFERROR(VLOOKUP(B72,PAGIBIGLOT2[#All],9,FALSE),"-")</f>
        <v>-</v>
      </c>
    </row>
    <row r="87" spans="1:2" x14ac:dyDescent="0.25">
      <c r="A87" s="27" t="s">
        <v>445</v>
      </c>
      <c r="B87" s="770" t="str">
        <f>IFERROR(VLOOKUP(B72,PAGIBIGLOT2[#All],10,FALSE),"-")</f>
        <v>-</v>
      </c>
    </row>
    <row r="88" spans="1:2" x14ac:dyDescent="0.25">
      <c r="A88" s="27" t="s">
        <v>445</v>
      </c>
      <c r="B88" s="770" t="str">
        <f>IFERROR(VLOOKUP(B72,PAGIBIGLOT2[#All],11,FALSE),"-")</f>
        <v>-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423F-EA50-45B8-8E8C-A563045BCF90}">
  <dimension ref="A1:W469"/>
  <sheetViews>
    <sheetView workbookViewId="0">
      <selection activeCell="P142" sqref="P142:W180"/>
    </sheetView>
  </sheetViews>
  <sheetFormatPr defaultRowHeight="15" x14ac:dyDescent="0.25"/>
  <cols>
    <col min="1" max="1" width="1.42578125" style="93" customWidth="1"/>
    <col min="2" max="2" width="7.28515625" customWidth="1"/>
    <col min="3" max="3" width="15.42578125" customWidth="1"/>
    <col min="6" max="6" width="15.5703125" customWidth="1"/>
    <col min="7" max="7" width="18" customWidth="1"/>
    <col min="8" max="8" width="18.85546875" customWidth="1"/>
    <col min="9" max="10" width="16.5703125" customWidth="1"/>
    <col min="11" max="11" width="15.140625" customWidth="1"/>
    <col min="12" max="12" width="13.42578125" customWidth="1"/>
    <col min="13" max="13" width="13.7109375" customWidth="1"/>
    <col min="14" max="14" width="12.5703125" customWidth="1"/>
  </cols>
  <sheetData>
    <row r="1" spans="2:22" x14ac:dyDescent="0.25">
      <c r="B1" s="94" t="s">
        <v>320</v>
      </c>
      <c r="C1" s="95"/>
      <c r="D1" s="95"/>
      <c r="E1" s="95"/>
      <c r="F1" s="95"/>
      <c r="G1" s="95"/>
      <c r="H1" s="95"/>
      <c r="I1" s="95"/>
      <c r="J1" s="95"/>
      <c r="K1" s="95"/>
      <c r="L1" s="96"/>
      <c r="M1" s="97"/>
    </row>
    <row r="2" spans="2:22" x14ac:dyDescent="0.25">
      <c r="B2" s="94" t="s">
        <v>321</v>
      </c>
      <c r="C2" s="94"/>
      <c r="D2" s="94"/>
      <c r="E2" s="94"/>
      <c r="F2" s="94"/>
      <c r="G2" s="94"/>
      <c r="H2" s="95"/>
      <c r="I2" s="95"/>
      <c r="J2" s="95"/>
      <c r="K2" s="95"/>
      <c r="L2" s="96"/>
      <c r="M2" s="98"/>
    </row>
    <row r="3" spans="2:22" x14ac:dyDescent="0.25">
      <c r="B3" s="94" t="s">
        <v>322</v>
      </c>
      <c r="C3" s="95"/>
      <c r="D3" s="95"/>
      <c r="E3" s="95"/>
      <c r="F3" s="95"/>
      <c r="G3" s="95"/>
      <c r="H3" s="95"/>
      <c r="I3" s="95"/>
      <c r="J3" s="95"/>
      <c r="K3" s="95"/>
      <c r="L3" s="96"/>
      <c r="M3" s="98"/>
    </row>
    <row r="4" spans="2:22" x14ac:dyDescent="0.25">
      <c r="B4" s="798">
        <v>44631</v>
      </c>
      <c r="C4" s="798"/>
      <c r="D4" s="95"/>
      <c r="E4" s="95"/>
      <c r="F4" s="95"/>
      <c r="G4" s="95"/>
      <c r="H4" s="95"/>
      <c r="I4" s="95"/>
      <c r="J4" s="99"/>
      <c r="K4" s="95"/>
      <c r="L4" s="96"/>
      <c r="M4" s="98"/>
    </row>
    <row r="5" spans="2:22" ht="15.75" thickBot="1" x14ac:dyDescent="0.3">
      <c r="B5" s="103" t="s">
        <v>323</v>
      </c>
      <c r="C5" s="103"/>
      <c r="D5" s="95"/>
      <c r="E5" s="95"/>
      <c r="F5" s="95"/>
      <c r="G5" s="95"/>
      <c r="H5" s="95"/>
      <c r="I5" s="95"/>
      <c r="J5" s="99"/>
      <c r="K5" s="95"/>
      <c r="L5" s="96"/>
      <c r="M5" s="98"/>
    </row>
    <row r="6" spans="2:22" x14ac:dyDescent="0.25">
      <c r="B6" s="799" t="s">
        <v>324</v>
      </c>
      <c r="C6" s="802" t="s">
        <v>325</v>
      </c>
      <c r="D6" s="802" t="s">
        <v>219</v>
      </c>
      <c r="E6" s="104"/>
      <c r="F6" s="802" t="s">
        <v>221</v>
      </c>
      <c r="G6" s="827" t="s">
        <v>224</v>
      </c>
      <c r="H6" s="812" t="s">
        <v>326</v>
      </c>
      <c r="I6" s="815" t="s">
        <v>327</v>
      </c>
      <c r="J6" s="818" t="s">
        <v>328</v>
      </c>
      <c r="K6" s="820" t="s">
        <v>329</v>
      </c>
      <c r="L6" s="821"/>
      <c r="M6" s="822" t="s">
        <v>330</v>
      </c>
    </row>
    <row r="7" spans="2:22" ht="15.75" thickBot="1" x14ac:dyDescent="0.3">
      <c r="B7" s="800"/>
      <c r="C7" s="803"/>
      <c r="D7" s="803"/>
      <c r="E7" s="105" t="s">
        <v>331</v>
      </c>
      <c r="F7" s="803"/>
      <c r="G7" s="828"/>
      <c r="H7" s="813"/>
      <c r="I7" s="816"/>
      <c r="J7" s="819"/>
      <c r="K7" s="825" t="s">
        <v>332</v>
      </c>
      <c r="L7" s="826"/>
      <c r="M7" s="823"/>
    </row>
    <row r="8" spans="2:22" ht="15.75" thickBot="1" x14ac:dyDescent="0.3">
      <c r="B8" s="801"/>
      <c r="C8" s="804"/>
      <c r="D8" s="804"/>
      <c r="E8" s="106"/>
      <c r="F8" s="804"/>
      <c r="G8" s="829"/>
      <c r="H8" s="814"/>
      <c r="I8" s="817"/>
      <c r="J8" s="100" t="s">
        <v>333</v>
      </c>
      <c r="K8" s="101" t="s">
        <v>334</v>
      </c>
      <c r="L8" s="102" t="s">
        <v>335</v>
      </c>
      <c r="M8" s="824"/>
    </row>
    <row r="9" spans="2:22" x14ac:dyDescent="0.25">
      <c r="B9" s="109" t="s">
        <v>336</v>
      </c>
      <c r="C9" s="110"/>
      <c r="D9" s="110"/>
      <c r="E9" s="110"/>
      <c r="F9" s="111"/>
      <c r="G9" s="111"/>
      <c r="H9" s="111"/>
      <c r="I9" s="111"/>
      <c r="J9" s="112"/>
      <c r="K9" s="111"/>
      <c r="L9" s="111"/>
      <c r="M9" s="113"/>
    </row>
    <row r="10" spans="2:22" ht="15.75" thickBot="1" x14ac:dyDescent="0.3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O10" s="114"/>
      <c r="P10" s="107"/>
      <c r="Q10" s="108"/>
      <c r="R10" s="107"/>
      <c r="S10" s="107"/>
      <c r="T10" s="107"/>
      <c r="U10" s="107"/>
      <c r="V10" s="107"/>
    </row>
    <row r="11" spans="2:22" ht="15.75" thickBot="1" x14ac:dyDescent="0.3">
      <c r="B11" s="708">
        <v>3</v>
      </c>
      <c r="C11" s="707">
        <v>23</v>
      </c>
      <c r="D11" s="707">
        <v>72</v>
      </c>
      <c r="E11" s="698" t="s">
        <v>338</v>
      </c>
      <c r="F11" s="92">
        <v>1108800</v>
      </c>
      <c r="G11" s="92">
        <v>1245768</v>
      </c>
      <c r="H11" s="92">
        <v>1150000</v>
      </c>
      <c r="I11" s="92">
        <v>85768</v>
      </c>
      <c r="J11" s="92">
        <v>3573.6666666666665</v>
      </c>
      <c r="K11" s="92">
        <v>9860.3644999999997</v>
      </c>
      <c r="L11" s="92">
        <v>7586.1934999999994</v>
      </c>
      <c r="M11" s="92">
        <v>21674.838571428572</v>
      </c>
      <c r="O11" s="114"/>
      <c r="P11" s="107"/>
      <c r="Q11" s="108"/>
      <c r="R11" s="107"/>
      <c r="S11" s="107"/>
      <c r="T11" s="107"/>
      <c r="U11" s="107"/>
      <c r="V11" s="107"/>
    </row>
    <row r="12" spans="2:22" x14ac:dyDescent="0.25">
      <c r="B12" s="697">
        <v>5</v>
      </c>
      <c r="C12" s="709" t="s">
        <v>438</v>
      </c>
      <c r="D12" s="698">
        <v>72</v>
      </c>
      <c r="E12" s="698" t="s">
        <v>338</v>
      </c>
      <c r="F12" s="92">
        <v>1238400</v>
      </c>
      <c r="G12" s="92">
        <v>1389624</v>
      </c>
      <c r="H12" s="92">
        <v>1150000</v>
      </c>
      <c r="I12" s="92">
        <v>229624</v>
      </c>
      <c r="J12" s="92">
        <v>9567.6666666666661</v>
      </c>
      <c r="K12" s="92">
        <v>9860.3644999999997</v>
      </c>
      <c r="L12" s="92">
        <v>7586.1934999999994</v>
      </c>
      <c r="M12" s="92">
        <v>21674.838571428572</v>
      </c>
      <c r="O12" s="114"/>
      <c r="P12" s="107"/>
      <c r="Q12" s="108"/>
      <c r="R12" s="107"/>
      <c r="S12" s="107"/>
      <c r="T12" s="107"/>
      <c r="U12" s="107"/>
      <c r="V12" s="107"/>
    </row>
    <row r="13" spans="2:22" x14ac:dyDescent="0.25">
      <c r="B13" s="787">
        <v>8</v>
      </c>
      <c r="C13" s="700" t="s">
        <v>439</v>
      </c>
      <c r="D13" s="701">
        <v>78</v>
      </c>
      <c r="E13" s="701" t="s">
        <v>338</v>
      </c>
      <c r="F13" s="92">
        <v>1303200</v>
      </c>
      <c r="G13" s="92">
        <v>1461552</v>
      </c>
      <c r="H13" s="92">
        <v>1192000</v>
      </c>
      <c r="I13" s="92">
        <v>259552</v>
      </c>
      <c r="J13" s="92">
        <v>10814.666666666666</v>
      </c>
      <c r="K13" s="92">
        <v>10220.48216</v>
      </c>
      <c r="L13" s="92">
        <v>7863.2544799999996</v>
      </c>
      <c r="M13" s="92">
        <v>22466.441371428573</v>
      </c>
      <c r="O13" s="114"/>
      <c r="P13" s="107"/>
      <c r="Q13" s="108"/>
      <c r="R13" s="107"/>
      <c r="S13" s="107"/>
      <c r="T13" s="107"/>
      <c r="U13" s="107"/>
      <c r="V13" s="107"/>
    </row>
    <row r="14" spans="2:22" x14ac:dyDescent="0.25">
      <c r="B14" s="787"/>
      <c r="C14" s="702">
        <v>20</v>
      </c>
      <c r="D14" s="701">
        <v>74</v>
      </c>
      <c r="E14" s="701" t="s">
        <v>338</v>
      </c>
      <c r="F14" s="92">
        <v>1269600</v>
      </c>
      <c r="G14" s="92">
        <v>1424256</v>
      </c>
      <c r="H14" s="92">
        <v>1164000</v>
      </c>
      <c r="I14" s="92">
        <v>250256</v>
      </c>
      <c r="J14" s="92">
        <v>10427.333333333334</v>
      </c>
      <c r="K14" s="92">
        <v>9980.4037200000002</v>
      </c>
      <c r="L14" s="92">
        <v>7678.5471599999992</v>
      </c>
      <c r="M14" s="92">
        <v>21938.70617142857</v>
      </c>
      <c r="O14" s="114"/>
      <c r="P14" s="107"/>
      <c r="Q14" s="108"/>
      <c r="R14" s="107"/>
      <c r="S14" s="107"/>
      <c r="T14" s="107"/>
      <c r="U14" s="107"/>
      <c r="V14" s="107"/>
    </row>
    <row r="15" spans="2:22" ht="15.75" thickBot="1" x14ac:dyDescent="0.3">
      <c r="B15" s="788"/>
      <c r="C15" s="703" t="s">
        <v>355</v>
      </c>
      <c r="D15" s="699">
        <v>72</v>
      </c>
      <c r="E15" s="699" t="s">
        <v>338</v>
      </c>
      <c r="F15" s="92">
        <v>1252800</v>
      </c>
      <c r="G15" s="92">
        <v>1405608</v>
      </c>
      <c r="H15" s="92">
        <v>1150000</v>
      </c>
      <c r="I15" s="92">
        <v>245608</v>
      </c>
      <c r="J15" s="92">
        <v>10233.666666666666</v>
      </c>
      <c r="K15" s="92">
        <v>9860.3644999999997</v>
      </c>
      <c r="L15" s="92">
        <v>7586.1934999999994</v>
      </c>
      <c r="M15" s="92">
        <v>21674.838571428572</v>
      </c>
      <c r="O15" s="114"/>
      <c r="P15" s="107"/>
      <c r="Q15" s="108"/>
      <c r="R15" s="107"/>
      <c r="S15" s="107"/>
      <c r="T15" s="107"/>
      <c r="U15" s="107"/>
      <c r="V15" s="107"/>
    </row>
    <row r="16" spans="2:22" ht="15.75" thickBot="1" x14ac:dyDescent="0.3">
      <c r="B16" s="704">
        <v>9</v>
      </c>
      <c r="C16" s="705" t="s">
        <v>440</v>
      </c>
      <c r="D16" s="706">
        <v>75</v>
      </c>
      <c r="E16" s="706" t="s">
        <v>338</v>
      </c>
      <c r="F16" s="92">
        <v>1278000</v>
      </c>
      <c r="G16" s="92">
        <v>1433580</v>
      </c>
      <c r="H16" s="92">
        <v>1171000</v>
      </c>
      <c r="I16" s="92">
        <v>252580</v>
      </c>
      <c r="J16" s="92">
        <v>10524.166666666666</v>
      </c>
      <c r="K16" s="92">
        <v>10040.42333</v>
      </c>
      <c r="L16" s="92">
        <v>7724.7239899999995</v>
      </c>
      <c r="M16" s="92">
        <v>22070.639971428573</v>
      </c>
    </row>
    <row r="17" spans="2:13" ht="15.75" thickBot="1" x14ac:dyDescent="0.3">
      <c r="B17" s="115"/>
      <c r="C17" s="116"/>
      <c r="D17" s="117"/>
      <c r="E17" s="117"/>
      <c r="F17" s="118"/>
      <c r="G17" s="118"/>
      <c r="H17" s="119"/>
      <c r="I17" s="119"/>
      <c r="J17" s="119"/>
      <c r="K17" s="119"/>
      <c r="L17" s="119"/>
      <c r="M17" s="120"/>
    </row>
    <row r="18" spans="2:13" ht="15.75" thickBot="1" x14ac:dyDescent="0.3">
      <c r="B18" s="121"/>
      <c r="C18" s="122"/>
      <c r="D18" s="122"/>
      <c r="E18" s="122"/>
      <c r="F18" s="122"/>
      <c r="G18" s="122"/>
      <c r="H18" s="122" t="s">
        <v>342</v>
      </c>
      <c r="I18" s="122"/>
      <c r="J18" s="122"/>
      <c r="K18" s="122"/>
      <c r="L18" s="122"/>
      <c r="M18" s="123"/>
    </row>
    <row r="19" spans="2:13" x14ac:dyDescent="0.25">
      <c r="B19" s="124" t="s">
        <v>343</v>
      </c>
      <c r="C19" s="125"/>
      <c r="D19" s="125"/>
      <c r="E19" s="125"/>
      <c r="F19" s="125"/>
      <c r="G19" s="125"/>
      <c r="H19" s="126"/>
      <c r="I19" s="126"/>
      <c r="J19" s="126"/>
      <c r="K19" s="126"/>
      <c r="L19" s="126"/>
      <c r="M19" s="127"/>
    </row>
    <row r="20" spans="2:13" x14ac:dyDescent="0.25">
      <c r="B20" s="128" t="s">
        <v>344</v>
      </c>
      <c r="C20" s="129"/>
      <c r="D20" s="129"/>
      <c r="E20" s="129"/>
      <c r="F20" s="129"/>
      <c r="G20" s="129"/>
      <c r="H20" s="130"/>
      <c r="I20" s="130"/>
      <c r="J20" s="130"/>
      <c r="K20" s="130"/>
      <c r="L20" s="130"/>
      <c r="M20" s="131"/>
    </row>
    <row r="21" spans="2:13" x14ac:dyDescent="0.25">
      <c r="B21" s="128" t="s">
        <v>345</v>
      </c>
      <c r="C21" s="129"/>
      <c r="D21" s="129"/>
      <c r="E21" s="129"/>
      <c r="F21" s="129"/>
      <c r="G21" s="129"/>
      <c r="H21" s="130"/>
      <c r="I21" s="130"/>
      <c r="J21" s="130"/>
      <c r="K21" s="130"/>
      <c r="L21" s="130"/>
      <c r="M21" s="131"/>
    </row>
    <row r="22" spans="2:13" x14ac:dyDescent="0.25">
      <c r="B22" s="132" t="s">
        <v>346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2:13" x14ac:dyDescent="0.25">
      <c r="B23" s="135" t="s">
        <v>347</v>
      </c>
      <c r="C23" s="130"/>
      <c r="D23" s="130"/>
      <c r="E23" s="130"/>
      <c r="F23" s="129"/>
      <c r="G23" s="136"/>
      <c r="H23" s="130"/>
      <c r="I23" s="130"/>
      <c r="J23" s="130"/>
      <c r="K23" s="130"/>
      <c r="L23" s="130"/>
      <c r="M23" s="131"/>
    </row>
    <row r="24" spans="2:13" x14ac:dyDescent="0.25">
      <c r="B24" s="135" t="s">
        <v>348</v>
      </c>
      <c r="C24" s="130"/>
      <c r="D24" s="130"/>
      <c r="E24" s="130"/>
      <c r="F24" s="130"/>
      <c r="G24" s="136"/>
      <c r="H24" s="130"/>
      <c r="I24" s="130"/>
      <c r="J24" s="130"/>
      <c r="K24" s="130"/>
      <c r="L24" s="130"/>
      <c r="M24" s="131"/>
    </row>
    <row r="25" spans="2:13" x14ac:dyDescent="0.25">
      <c r="B25" s="128" t="s">
        <v>349</v>
      </c>
      <c r="C25" s="129"/>
      <c r="D25" s="129"/>
      <c r="E25" s="129"/>
      <c r="F25" s="137"/>
      <c r="G25" s="136"/>
      <c r="H25" s="130"/>
      <c r="I25" s="130"/>
      <c r="J25" s="130"/>
      <c r="K25" s="130"/>
      <c r="L25" s="130"/>
      <c r="M25" s="131"/>
    </row>
    <row r="26" spans="2:13" x14ac:dyDescent="0.25">
      <c r="B26" s="128" t="s">
        <v>350</v>
      </c>
      <c r="C26" s="129"/>
      <c r="D26" s="129"/>
      <c r="E26" s="129"/>
      <c r="F26" s="137"/>
      <c r="G26" s="136"/>
      <c r="H26" s="130"/>
      <c r="I26" s="130"/>
      <c r="J26" s="130"/>
      <c r="K26" s="130"/>
      <c r="L26" s="130"/>
      <c r="M26" s="131"/>
    </row>
    <row r="27" spans="2:13" x14ac:dyDescent="0.25">
      <c r="B27" s="128" t="s">
        <v>351</v>
      </c>
      <c r="C27" s="129"/>
      <c r="D27" s="129"/>
      <c r="E27" s="129"/>
      <c r="F27" s="129"/>
      <c r="G27" s="136"/>
      <c r="H27" s="130"/>
      <c r="I27" s="130"/>
      <c r="J27" s="130"/>
      <c r="K27" s="130"/>
      <c r="L27" s="130"/>
      <c r="M27" s="131"/>
    </row>
    <row r="28" spans="2:13" x14ac:dyDescent="0.25">
      <c r="B28" s="810" t="s">
        <v>352</v>
      </c>
      <c r="C28" s="811"/>
      <c r="D28" s="811"/>
      <c r="E28" s="811"/>
      <c r="F28" s="811"/>
      <c r="G28" s="138"/>
      <c r="H28" s="138"/>
      <c r="I28" s="138"/>
      <c r="J28" s="138"/>
      <c r="K28" s="138"/>
      <c r="L28" s="138"/>
      <c r="M28" s="139"/>
    </row>
    <row r="29" spans="2:13" x14ac:dyDescent="0.25">
      <c r="B29" s="128" t="s">
        <v>353</v>
      </c>
      <c r="C29" s="140"/>
      <c r="D29" s="140"/>
      <c r="E29" s="140"/>
      <c r="F29" s="140"/>
      <c r="G29" s="141"/>
      <c r="H29" s="130"/>
      <c r="I29" s="130"/>
      <c r="J29" s="130"/>
      <c r="K29" s="130"/>
      <c r="L29" s="130"/>
      <c r="M29" s="131"/>
    </row>
    <row r="30" spans="2:13" ht="15.75" thickBot="1" x14ac:dyDescent="0.3">
      <c r="B30" s="805"/>
      <c r="C30" s="806"/>
      <c r="D30" s="806"/>
      <c r="E30" s="806"/>
      <c r="F30" s="806"/>
      <c r="G30" s="806"/>
      <c r="H30" s="142"/>
      <c r="I30" s="142"/>
      <c r="J30" s="142"/>
      <c r="K30" s="142"/>
      <c r="L30" s="143"/>
      <c r="M30" s="144"/>
    </row>
    <row r="31" spans="2:13" ht="15.75" thickBot="1" x14ac:dyDescent="0.3">
      <c r="B31" s="807" t="s">
        <v>354</v>
      </c>
      <c r="C31" s="808"/>
      <c r="D31" s="808"/>
      <c r="E31" s="808"/>
      <c r="F31" s="808"/>
      <c r="G31" s="808"/>
      <c r="H31" s="808"/>
      <c r="I31" s="808"/>
      <c r="J31" s="808"/>
      <c r="K31" s="808"/>
      <c r="L31" s="808"/>
      <c r="M31" s="809"/>
    </row>
    <row r="34" spans="2:22" x14ac:dyDescent="0.25">
      <c r="B34" s="145" t="s">
        <v>320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7"/>
      <c r="M34" s="148"/>
    </row>
    <row r="35" spans="2:22" x14ac:dyDescent="0.25">
      <c r="B35" s="145" t="s">
        <v>321</v>
      </c>
      <c r="C35" s="145"/>
      <c r="D35" s="145"/>
      <c r="E35" s="145"/>
      <c r="F35" s="145"/>
      <c r="G35" s="145"/>
      <c r="H35" s="146"/>
      <c r="I35" s="146"/>
      <c r="J35" s="146"/>
      <c r="K35" s="146"/>
      <c r="L35" s="147"/>
      <c r="M35" s="149"/>
    </row>
    <row r="36" spans="2:22" x14ac:dyDescent="0.25">
      <c r="B36" s="145" t="s">
        <v>356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7"/>
      <c r="M36" s="149"/>
    </row>
    <row r="37" spans="2:22" x14ac:dyDescent="0.25">
      <c r="B37" s="798">
        <v>44631</v>
      </c>
      <c r="C37" s="798"/>
      <c r="D37" s="146"/>
      <c r="E37" s="146"/>
      <c r="F37" s="146"/>
      <c r="G37" s="146"/>
      <c r="H37" s="146"/>
      <c r="I37" s="146"/>
      <c r="J37" s="150"/>
      <c r="K37" s="146"/>
      <c r="L37" s="147"/>
      <c r="M37" s="149"/>
    </row>
    <row r="38" spans="2:22" ht="15.75" thickBot="1" x14ac:dyDescent="0.3">
      <c r="B38" s="154" t="s">
        <v>323</v>
      </c>
      <c r="C38" s="154"/>
      <c r="D38" s="146"/>
      <c r="E38" s="146"/>
      <c r="F38" s="146"/>
      <c r="G38" s="146"/>
      <c r="H38" s="146"/>
      <c r="I38" s="146"/>
      <c r="J38" s="150"/>
      <c r="K38" s="146"/>
      <c r="L38" s="147"/>
      <c r="M38" s="149"/>
    </row>
    <row r="39" spans="2:22" x14ac:dyDescent="0.25">
      <c r="B39" s="799" t="s">
        <v>324</v>
      </c>
      <c r="C39" s="802" t="s">
        <v>325</v>
      </c>
      <c r="D39" s="802" t="s">
        <v>219</v>
      </c>
      <c r="E39" s="155"/>
      <c r="F39" s="802" t="s">
        <v>221</v>
      </c>
      <c r="G39" s="827" t="s">
        <v>224</v>
      </c>
      <c r="H39" s="812" t="s">
        <v>357</v>
      </c>
      <c r="I39" s="815" t="s">
        <v>327</v>
      </c>
      <c r="J39" s="818" t="s">
        <v>328</v>
      </c>
      <c r="K39" s="820" t="s">
        <v>329</v>
      </c>
      <c r="L39" s="821"/>
      <c r="M39" s="822" t="s">
        <v>358</v>
      </c>
    </row>
    <row r="40" spans="2:22" ht="15.75" thickBot="1" x14ac:dyDescent="0.3">
      <c r="B40" s="800"/>
      <c r="C40" s="803"/>
      <c r="D40" s="803"/>
      <c r="E40" s="156" t="s">
        <v>331</v>
      </c>
      <c r="F40" s="803"/>
      <c r="G40" s="828"/>
      <c r="H40" s="813"/>
      <c r="I40" s="816"/>
      <c r="J40" s="819"/>
      <c r="K40" s="825" t="s">
        <v>332</v>
      </c>
      <c r="L40" s="826"/>
      <c r="M40" s="823"/>
    </row>
    <row r="41" spans="2:22" ht="15.75" thickBot="1" x14ac:dyDescent="0.3">
      <c r="B41" s="801"/>
      <c r="C41" s="804"/>
      <c r="D41" s="804"/>
      <c r="E41" s="157"/>
      <c r="F41" s="804"/>
      <c r="G41" s="829"/>
      <c r="H41" s="814"/>
      <c r="I41" s="817"/>
      <c r="J41" s="151" t="s">
        <v>333</v>
      </c>
      <c r="K41" s="152" t="s">
        <v>334</v>
      </c>
      <c r="L41" s="153" t="s">
        <v>359</v>
      </c>
      <c r="M41" s="824"/>
    </row>
    <row r="42" spans="2:22" x14ac:dyDescent="0.25">
      <c r="B42" s="109" t="s">
        <v>336</v>
      </c>
      <c r="C42" s="110"/>
      <c r="D42" s="110"/>
      <c r="E42" s="110"/>
      <c r="F42" s="111"/>
      <c r="G42" s="111"/>
      <c r="H42" s="111"/>
      <c r="I42" s="111"/>
      <c r="J42" s="112"/>
      <c r="K42" s="111"/>
      <c r="L42" s="111"/>
      <c r="M42" s="113"/>
    </row>
    <row r="43" spans="2:22" ht="15.75" thickBot="1" x14ac:dyDescent="0.3">
      <c r="B43" s="160"/>
      <c r="C43" s="161"/>
      <c r="D43" s="161"/>
      <c r="E43" s="161"/>
      <c r="F43" s="158"/>
      <c r="G43" s="158"/>
      <c r="H43" s="158"/>
      <c r="I43" s="158"/>
      <c r="J43" s="158"/>
      <c r="K43" s="158"/>
      <c r="L43" s="158"/>
      <c r="M43" s="158"/>
    </row>
    <row r="44" spans="2:22" x14ac:dyDescent="0.25">
      <c r="B44" s="710">
        <v>5</v>
      </c>
      <c r="C44" s="711" t="s">
        <v>337</v>
      </c>
      <c r="D44" s="712">
        <v>72</v>
      </c>
      <c r="E44" s="712" t="s">
        <v>338</v>
      </c>
      <c r="F44" s="92">
        <v>1238400</v>
      </c>
      <c r="G44" s="92">
        <v>1377240</v>
      </c>
      <c r="H44" s="92">
        <v>1101792</v>
      </c>
      <c r="I44" s="92">
        <v>265448</v>
      </c>
      <c r="J44" s="92">
        <v>11060.333333333334</v>
      </c>
      <c r="K44" s="92">
        <v>9447.0180201599997</v>
      </c>
      <c r="L44" s="92">
        <v>8053.3282656000001</v>
      </c>
      <c r="M44" s="92">
        <v>23009.509330285717</v>
      </c>
      <c r="O44" s="114"/>
      <c r="P44" s="107"/>
      <c r="Q44" s="108"/>
      <c r="R44" s="107"/>
      <c r="S44" s="107"/>
      <c r="T44" s="107"/>
      <c r="U44" s="159"/>
      <c r="V44" s="107"/>
    </row>
    <row r="45" spans="2:22" ht="15.75" thickBot="1" x14ac:dyDescent="0.3">
      <c r="B45" s="713">
        <v>6</v>
      </c>
      <c r="C45" s="714" t="s">
        <v>339</v>
      </c>
      <c r="D45" s="715">
        <v>72</v>
      </c>
      <c r="E45" s="715" t="s">
        <v>338</v>
      </c>
      <c r="F45" s="92">
        <v>1252800</v>
      </c>
      <c r="G45" s="92">
        <v>1393080</v>
      </c>
      <c r="H45" s="92">
        <v>1114464</v>
      </c>
      <c r="I45" s="92">
        <v>268616</v>
      </c>
      <c r="J45" s="92">
        <v>11192.333333333334</v>
      </c>
      <c r="K45" s="92">
        <v>9555.6706627200001</v>
      </c>
      <c r="L45" s="92">
        <v>8145.9517152000008</v>
      </c>
      <c r="M45" s="92">
        <v>23274.14775771429</v>
      </c>
      <c r="O45" s="114"/>
      <c r="P45" s="107"/>
      <c r="Q45" s="108"/>
      <c r="R45" s="107"/>
      <c r="S45" s="107"/>
      <c r="T45" s="107"/>
      <c r="U45" s="159"/>
      <c r="V45" s="107"/>
    </row>
    <row r="46" spans="2:22" x14ac:dyDescent="0.25">
      <c r="B46" s="787">
        <v>8</v>
      </c>
      <c r="C46" s="716" t="s">
        <v>340</v>
      </c>
      <c r="D46" s="717">
        <v>78</v>
      </c>
      <c r="E46" s="717" t="s">
        <v>338</v>
      </c>
      <c r="F46" s="92">
        <v>1303200</v>
      </c>
      <c r="G46" s="92">
        <v>1448520</v>
      </c>
      <c r="H46" s="92">
        <v>1158816</v>
      </c>
      <c r="I46" s="92">
        <v>279704</v>
      </c>
      <c r="J46" s="92">
        <v>11654.333333333334</v>
      </c>
      <c r="K46" s="92">
        <v>9935.9549116800008</v>
      </c>
      <c r="L46" s="92">
        <v>8470.1337887999998</v>
      </c>
      <c r="M46" s="92">
        <v>24200.382253714288</v>
      </c>
      <c r="O46" s="114"/>
      <c r="P46" s="107"/>
      <c r="Q46" s="108"/>
      <c r="R46" s="107"/>
      <c r="S46" s="107"/>
      <c r="T46" s="107"/>
      <c r="U46" s="159"/>
      <c r="V46" s="107"/>
    </row>
    <row r="47" spans="2:22" x14ac:dyDescent="0.25">
      <c r="B47" s="787"/>
      <c r="C47" s="718">
        <v>20</v>
      </c>
      <c r="D47" s="717">
        <v>74</v>
      </c>
      <c r="E47" s="717" t="s">
        <v>338</v>
      </c>
      <c r="F47" s="92">
        <v>1269600</v>
      </c>
      <c r="G47" s="92">
        <v>1411560</v>
      </c>
      <c r="H47" s="92">
        <v>1129248</v>
      </c>
      <c r="I47" s="92">
        <v>272312</v>
      </c>
      <c r="J47" s="92">
        <v>11346.333333333334</v>
      </c>
      <c r="K47" s="92">
        <v>9682.4320790399997</v>
      </c>
      <c r="L47" s="92">
        <v>8254.0124064000011</v>
      </c>
      <c r="M47" s="92">
        <v>23582.892589714291</v>
      </c>
      <c r="O47" s="114"/>
      <c r="P47" s="107"/>
      <c r="Q47" s="108"/>
      <c r="R47" s="107"/>
      <c r="S47" s="107"/>
      <c r="T47" s="107"/>
      <c r="U47" s="159"/>
      <c r="V47" s="107"/>
    </row>
    <row r="48" spans="2:22" ht="15.75" thickBot="1" x14ac:dyDescent="0.3">
      <c r="B48" s="788"/>
      <c r="C48" s="719" t="s">
        <v>355</v>
      </c>
      <c r="D48" s="715">
        <v>72</v>
      </c>
      <c r="E48" s="715" t="s">
        <v>338</v>
      </c>
      <c r="F48" s="92">
        <v>1252800</v>
      </c>
      <c r="G48" s="92">
        <v>1393080</v>
      </c>
      <c r="H48" s="92">
        <v>1114464</v>
      </c>
      <c r="I48" s="92">
        <v>268616</v>
      </c>
      <c r="J48" s="92">
        <v>11192.333333333334</v>
      </c>
      <c r="K48" s="92">
        <v>9555.6706627200001</v>
      </c>
      <c r="L48" s="92">
        <v>8145.9517152000008</v>
      </c>
      <c r="M48" s="92">
        <v>23274.14775771429</v>
      </c>
      <c r="O48" s="114"/>
      <c r="P48" s="107"/>
      <c r="Q48" s="108"/>
      <c r="R48" s="107"/>
      <c r="S48" s="107"/>
      <c r="T48" s="107"/>
      <c r="U48" s="159"/>
      <c r="V48" s="107"/>
    </row>
    <row r="49" spans="2:22" x14ac:dyDescent="0.25">
      <c r="B49" s="720">
        <v>9</v>
      </c>
      <c r="C49" s="711" t="s">
        <v>341</v>
      </c>
      <c r="D49" s="712">
        <v>75</v>
      </c>
      <c r="E49" s="712" t="s">
        <v>338</v>
      </c>
      <c r="F49" s="92">
        <v>1278000</v>
      </c>
      <c r="G49" s="92">
        <v>1420800</v>
      </c>
      <c r="H49" s="92">
        <v>1136640</v>
      </c>
      <c r="I49" s="92">
        <v>274160</v>
      </c>
      <c r="J49" s="92">
        <v>11423.333333333334</v>
      </c>
      <c r="K49" s="92">
        <v>9745.8127872000005</v>
      </c>
      <c r="L49" s="92">
        <v>8308.0427520000012</v>
      </c>
      <c r="M49" s="92">
        <v>23737.265005714289</v>
      </c>
      <c r="O49" s="114"/>
      <c r="P49" s="107"/>
      <c r="Q49" s="108"/>
      <c r="R49" s="107"/>
      <c r="S49" s="107"/>
      <c r="T49" s="107"/>
      <c r="U49" s="159"/>
      <c r="V49" s="107"/>
    </row>
    <row r="50" spans="2:22" ht="15.75" thickBot="1" x14ac:dyDescent="0.3">
      <c r="B50" s="162"/>
      <c r="C50" s="163"/>
      <c r="D50" s="164"/>
      <c r="E50" s="164"/>
      <c r="F50" s="165"/>
      <c r="G50" s="165"/>
      <c r="H50" s="166"/>
      <c r="I50" s="166"/>
      <c r="J50" s="166"/>
      <c r="K50" s="166"/>
      <c r="L50" s="166"/>
      <c r="M50" s="167"/>
    </row>
    <row r="51" spans="2:22" ht="15.75" thickBot="1" x14ac:dyDescent="0.3">
      <c r="B51" s="168"/>
      <c r="C51" s="169"/>
      <c r="D51" s="169"/>
      <c r="E51" s="169"/>
      <c r="F51" s="169"/>
      <c r="G51" s="169"/>
      <c r="H51" s="169" t="s">
        <v>342</v>
      </c>
      <c r="I51" s="169"/>
      <c r="J51" s="169"/>
      <c r="K51" s="169"/>
      <c r="L51" s="169"/>
      <c r="M51" s="170"/>
    </row>
    <row r="52" spans="2:22" x14ac:dyDescent="0.25">
      <c r="B52" s="171" t="s">
        <v>343</v>
      </c>
      <c r="C52" s="172"/>
      <c r="D52" s="172"/>
      <c r="E52" s="172"/>
      <c r="F52" s="172"/>
      <c r="G52" s="172"/>
      <c r="H52" s="173"/>
      <c r="I52" s="173"/>
      <c r="J52" s="173"/>
      <c r="K52" s="173"/>
      <c r="L52" s="173"/>
      <c r="M52" s="174"/>
    </row>
    <row r="53" spans="2:22" x14ac:dyDescent="0.25">
      <c r="B53" s="175" t="s">
        <v>344</v>
      </c>
      <c r="C53" s="176"/>
      <c r="D53" s="176"/>
      <c r="E53" s="176"/>
      <c r="F53" s="176"/>
      <c r="G53" s="176"/>
      <c r="H53" s="177"/>
      <c r="I53" s="177"/>
      <c r="J53" s="177"/>
      <c r="K53" s="177"/>
      <c r="L53" s="177"/>
      <c r="M53" s="178"/>
    </row>
    <row r="54" spans="2:22" x14ac:dyDescent="0.25">
      <c r="B54" s="175" t="s">
        <v>345</v>
      </c>
      <c r="C54" s="176"/>
      <c r="D54" s="176"/>
      <c r="E54" s="176"/>
      <c r="F54" s="176"/>
      <c r="G54" s="176"/>
      <c r="H54" s="177"/>
      <c r="I54" s="177"/>
      <c r="J54" s="177"/>
      <c r="K54" s="177"/>
      <c r="L54" s="177"/>
      <c r="M54" s="178"/>
    </row>
    <row r="55" spans="2:22" x14ac:dyDescent="0.25">
      <c r="B55" s="179" t="s">
        <v>360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/>
    </row>
    <row r="56" spans="2:22" x14ac:dyDescent="0.25">
      <c r="B56" s="182" t="s">
        <v>347</v>
      </c>
      <c r="C56" s="177"/>
      <c r="D56" s="177"/>
      <c r="E56" s="177"/>
      <c r="F56" s="176"/>
      <c r="G56" s="183"/>
      <c r="H56" s="177"/>
      <c r="I56" s="177"/>
      <c r="J56" s="177"/>
      <c r="K56" s="177"/>
      <c r="L56" s="177"/>
      <c r="M56" s="178"/>
    </row>
    <row r="57" spans="2:22" x14ac:dyDescent="0.25">
      <c r="B57" s="182" t="s">
        <v>348</v>
      </c>
      <c r="C57" s="177"/>
      <c r="D57" s="177"/>
      <c r="E57" s="177"/>
      <c r="F57" s="177"/>
      <c r="G57" s="183"/>
      <c r="H57" s="177"/>
      <c r="I57" s="177"/>
      <c r="J57" s="177"/>
      <c r="K57" s="177"/>
      <c r="L57" s="177"/>
      <c r="M57" s="178"/>
    </row>
    <row r="58" spans="2:22" x14ac:dyDescent="0.25">
      <c r="B58" s="175" t="s">
        <v>349</v>
      </c>
      <c r="C58" s="176"/>
      <c r="D58" s="176"/>
      <c r="E58" s="176"/>
      <c r="F58" s="184"/>
      <c r="G58" s="183"/>
      <c r="H58" s="177"/>
      <c r="I58" s="177"/>
      <c r="J58" s="177"/>
      <c r="K58" s="177"/>
      <c r="L58" s="177"/>
      <c r="M58" s="178"/>
    </row>
    <row r="59" spans="2:22" x14ac:dyDescent="0.25">
      <c r="B59" s="175" t="s">
        <v>350</v>
      </c>
      <c r="C59" s="176"/>
      <c r="D59" s="176"/>
      <c r="E59" s="176"/>
      <c r="F59" s="184"/>
      <c r="G59" s="183"/>
      <c r="H59" s="177"/>
      <c r="I59" s="177"/>
      <c r="J59" s="177"/>
      <c r="K59" s="177"/>
      <c r="L59" s="177"/>
      <c r="M59" s="178"/>
    </row>
    <row r="60" spans="2:22" x14ac:dyDescent="0.25">
      <c r="B60" s="175" t="s">
        <v>351</v>
      </c>
      <c r="C60" s="176"/>
      <c r="D60" s="176"/>
      <c r="E60" s="176"/>
      <c r="F60" s="176"/>
      <c r="G60" s="183"/>
      <c r="H60" s="177"/>
      <c r="I60" s="177"/>
      <c r="J60" s="177"/>
      <c r="K60" s="177"/>
      <c r="L60" s="177"/>
      <c r="M60" s="178"/>
    </row>
    <row r="61" spans="2:22" x14ac:dyDescent="0.25">
      <c r="B61" s="810" t="s">
        <v>352</v>
      </c>
      <c r="C61" s="811"/>
      <c r="D61" s="811"/>
      <c r="E61" s="811"/>
      <c r="F61" s="811"/>
      <c r="G61" s="185"/>
      <c r="H61" s="185"/>
      <c r="I61" s="185"/>
      <c r="J61" s="185"/>
      <c r="K61" s="185"/>
      <c r="L61" s="185"/>
      <c r="M61" s="186"/>
    </row>
    <row r="62" spans="2:22" x14ac:dyDescent="0.25">
      <c r="B62" s="175" t="s">
        <v>353</v>
      </c>
      <c r="C62" s="187"/>
      <c r="D62" s="187"/>
      <c r="E62" s="187"/>
      <c r="F62" s="187"/>
      <c r="G62" s="188"/>
      <c r="H62" s="177"/>
      <c r="I62" s="177"/>
      <c r="J62" s="177"/>
      <c r="K62" s="177"/>
      <c r="L62" s="177"/>
      <c r="M62" s="178"/>
    </row>
    <row r="63" spans="2:22" ht="15.75" thickBot="1" x14ac:dyDescent="0.3">
      <c r="B63" s="805"/>
      <c r="C63" s="806"/>
      <c r="D63" s="806"/>
      <c r="E63" s="806"/>
      <c r="F63" s="806"/>
      <c r="G63" s="806"/>
      <c r="H63" s="189"/>
      <c r="I63" s="189"/>
      <c r="J63" s="189"/>
      <c r="K63" s="189"/>
      <c r="L63" s="190"/>
      <c r="M63" s="191"/>
    </row>
    <row r="64" spans="2:22" ht="15.75" thickBot="1" x14ac:dyDescent="0.3">
      <c r="B64" s="807" t="s">
        <v>361</v>
      </c>
      <c r="C64" s="808"/>
      <c r="D64" s="808"/>
      <c r="E64" s="808"/>
      <c r="F64" s="808"/>
      <c r="G64" s="808"/>
      <c r="H64" s="808"/>
      <c r="I64" s="808"/>
      <c r="J64" s="808"/>
      <c r="K64" s="808"/>
      <c r="L64" s="808"/>
      <c r="M64" s="809"/>
    </row>
    <row r="65" spans="2:13" x14ac:dyDescent="0.25">
      <c r="F65" s="114"/>
      <c r="G65" s="107"/>
      <c r="H65" s="108"/>
      <c r="I65" s="107"/>
      <c r="J65" s="107"/>
      <c r="K65" s="107"/>
      <c r="L65" s="159"/>
      <c r="M65" s="107"/>
    </row>
    <row r="66" spans="2:13" x14ac:dyDescent="0.25">
      <c r="F66" s="114"/>
      <c r="G66" s="107"/>
      <c r="H66" s="108"/>
      <c r="I66" s="107"/>
      <c r="J66" s="107"/>
      <c r="K66" s="107"/>
      <c r="L66" s="159"/>
      <c r="M66" s="107"/>
    </row>
    <row r="67" spans="2:13" x14ac:dyDescent="0.25">
      <c r="B67" s="192" t="s">
        <v>320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4"/>
      <c r="M67" s="195"/>
    </row>
    <row r="68" spans="2:13" x14ac:dyDescent="0.25">
      <c r="B68" s="192" t="s">
        <v>321</v>
      </c>
      <c r="C68" s="192"/>
      <c r="D68" s="192"/>
      <c r="E68" s="192"/>
      <c r="F68" s="192"/>
      <c r="G68" s="192"/>
      <c r="H68" s="193"/>
      <c r="I68" s="193"/>
      <c r="J68" s="193"/>
      <c r="K68" s="193"/>
      <c r="L68" s="194"/>
      <c r="M68" s="196"/>
    </row>
    <row r="69" spans="2:13" x14ac:dyDescent="0.25">
      <c r="B69" s="192" t="s">
        <v>322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4"/>
      <c r="M69" s="196"/>
    </row>
    <row r="70" spans="2:13" x14ac:dyDescent="0.25">
      <c r="B70" s="798">
        <v>44631</v>
      </c>
      <c r="C70" s="798"/>
      <c r="D70" s="193"/>
      <c r="E70" s="193"/>
      <c r="F70" s="193"/>
      <c r="G70" s="193"/>
      <c r="H70" s="193"/>
      <c r="I70" s="193"/>
      <c r="J70" s="197"/>
      <c r="K70" s="193"/>
      <c r="L70" s="194"/>
      <c r="M70" s="196"/>
    </row>
    <row r="71" spans="2:13" ht="15.75" thickBot="1" x14ac:dyDescent="0.3">
      <c r="B71" s="201" t="s">
        <v>362</v>
      </c>
      <c r="C71" s="201"/>
      <c r="D71" s="193"/>
      <c r="E71" s="193"/>
      <c r="F71" s="193"/>
      <c r="G71" s="193"/>
      <c r="H71" s="193"/>
      <c r="I71" s="193"/>
      <c r="J71" s="197"/>
      <c r="K71" s="193"/>
      <c r="L71" s="194"/>
      <c r="M71" s="196"/>
    </row>
    <row r="72" spans="2:13" x14ac:dyDescent="0.25">
      <c r="B72" s="799" t="s">
        <v>324</v>
      </c>
      <c r="C72" s="802" t="s">
        <v>325</v>
      </c>
      <c r="D72" s="802" t="s">
        <v>219</v>
      </c>
      <c r="E72" s="202"/>
      <c r="F72" s="802" t="s">
        <v>221</v>
      </c>
      <c r="G72" s="827" t="s">
        <v>224</v>
      </c>
      <c r="H72" s="812" t="s">
        <v>326</v>
      </c>
      <c r="I72" s="815" t="s">
        <v>327</v>
      </c>
      <c r="J72" s="818" t="s">
        <v>328</v>
      </c>
      <c r="K72" s="820" t="s">
        <v>329</v>
      </c>
      <c r="L72" s="821"/>
      <c r="M72" s="822" t="s">
        <v>330</v>
      </c>
    </row>
    <row r="73" spans="2:13" ht="15.75" thickBot="1" x14ac:dyDescent="0.3">
      <c r="B73" s="800"/>
      <c r="C73" s="803"/>
      <c r="D73" s="803"/>
      <c r="E73" s="203" t="s">
        <v>331</v>
      </c>
      <c r="F73" s="803"/>
      <c r="G73" s="828"/>
      <c r="H73" s="813"/>
      <c r="I73" s="816"/>
      <c r="J73" s="819"/>
      <c r="K73" s="825" t="s">
        <v>332</v>
      </c>
      <c r="L73" s="826"/>
      <c r="M73" s="823"/>
    </row>
    <row r="74" spans="2:13" ht="15.75" thickBot="1" x14ac:dyDescent="0.3">
      <c r="B74" s="801"/>
      <c r="C74" s="804"/>
      <c r="D74" s="804"/>
      <c r="E74" s="204"/>
      <c r="F74" s="804"/>
      <c r="G74" s="829"/>
      <c r="H74" s="814"/>
      <c r="I74" s="817"/>
      <c r="J74" s="198" t="s">
        <v>333</v>
      </c>
      <c r="K74" s="199" t="s">
        <v>334</v>
      </c>
      <c r="L74" s="200" t="s">
        <v>335</v>
      </c>
      <c r="M74" s="824"/>
    </row>
    <row r="75" spans="2:13" x14ac:dyDescent="0.25">
      <c r="B75" s="109" t="s">
        <v>336</v>
      </c>
      <c r="C75" s="110"/>
      <c r="D75" s="110"/>
      <c r="E75" s="110"/>
      <c r="F75" s="111"/>
      <c r="G75" s="111"/>
      <c r="H75" s="111"/>
      <c r="I75" s="111"/>
      <c r="J75" s="112"/>
      <c r="K75" s="111"/>
      <c r="L75" s="111"/>
      <c r="M75" s="113"/>
    </row>
    <row r="76" spans="2:13" x14ac:dyDescent="0.25">
      <c r="B76" s="160"/>
      <c r="C76" s="161"/>
      <c r="D76" s="161"/>
      <c r="E76" s="161"/>
      <c r="F76" s="235"/>
      <c r="G76" s="235"/>
      <c r="H76" s="235"/>
      <c r="I76" s="235"/>
      <c r="J76" s="235"/>
      <c r="K76" s="235"/>
      <c r="L76" s="235"/>
      <c r="M76" s="235"/>
    </row>
    <row r="77" spans="2:13" x14ac:dyDescent="0.25">
      <c r="B77" s="239">
        <v>5</v>
      </c>
      <c r="C77" s="236" t="s">
        <v>337</v>
      </c>
      <c r="D77" s="237">
        <v>72</v>
      </c>
      <c r="E77" s="237" t="s">
        <v>338</v>
      </c>
      <c r="F77" s="92">
        <v>1400400</v>
      </c>
      <c r="G77" s="92">
        <v>1569444</v>
      </c>
      <c r="H77" s="92">
        <v>1241000</v>
      </c>
      <c r="I77" s="92">
        <v>318444</v>
      </c>
      <c r="J77" s="92">
        <v>13268.5</v>
      </c>
      <c r="K77" s="92">
        <v>10640.619430000001</v>
      </c>
      <c r="L77" s="92">
        <v>8186.4922899999992</v>
      </c>
      <c r="M77" s="92">
        <v>23389.977971428572</v>
      </c>
    </row>
    <row r="78" spans="2:13" x14ac:dyDescent="0.25">
      <c r="B78" s="239">
        <v>6</v>
      </c>
      <c r="C78" s="238" t="s">
        <v>339</v>
      </c>
      <c r="D78" s="237">
        <v>72</v>
      </c>
      <c r="E78" s="237" t="s">
        <v>338</v>
      </c>
      <c r="F78" s="92">
        <v>1414800</v>
      </c>
      <c r="G78" s="92">
        <v>1585428</v>
      </c>
      <c r="H78" s="92">
        <v>1241000</v>
      </c>
      <c r="I78" s="92">
        <v>334428</v>
      </c>
      <c r="J78" s="92">
        <v>13934.5</v>
      </c>
      <c r="K78" s="92">
        <v>10640.619430000001</v>
      </c>
      <c r="L78" s="92">
        <v>8186.4922899999992</v>
      </c>
      <c r="M78" s="92">
        <v>23389.977971428572</v>
      </c>
    </row>
    <row r="79" spans="2:13" x14ac:dyDescent="0.25">
      <c r="B79" s="787">
        <v>8</v>
      </c>
      <c r="C79" s="238" t="s">
        <v>340</v>
      </c>
      <c r="D79" s="237">
        <v>78</v>
      </c>
      <c r="E79" s="237" t="s">
        <v>338</v>
      </c>
      <c r="F79" s="92">
        <v>1465200</v>
      </c>
      <c r="G79" s="92">
        <v>1641372</v>
      </c>
      <c r="H79" s="92">
        <v>1283000</v>
      </c>
      <c r="I79" s="92">
        <v>348372</v>
      </c>
      <c r="J79" s="92">
        <v>14515.5</v>
      </c>
      <c r="K79" s="92">
        <v>11000.737090000001</v>
      </c>
      <c r="L79" s="92">
        <v>8463.5532700000003</v>
      </c>
      <c r="M79" s="92">
        <v>24181.580771428573</v>
      </c>
    </row>
    <row r="80" spans="2:13" x14ac:dyDescent="0.25">
      <c r="B80" s="787"/>
      <c r="C80" s="236">
        <v>20</v>
      </c>
      <c r="D80" s="237">
        <v>74</v>
      </c>
      <c r="E80" s="237" t="s">
        <v>338</v>
      </c>
      <c r="F80" s="92">
        <v>1431600</v>
      </c>
      <c r="G80" s="92">
        <v>1604076</v>
      </c>
      <c r="H80" s="92">
        <v>1255000</v>
      </c>
      <c r="I80" s="92">
        <v>339076</v>
      </c>
      <c r="J80" s="92">
        <v>14128.166666666666</v>
      </c>
      <c r="K80" s="92">
        <v>10760.658650000001</v>
      </c>
      <c r="L80" s="92">
        <v>8278.845949999999</v>
      </c>
      <c r="M80" s="92">
        <v>23653.84557142857</v>
      </c>
    </row>
    <row r="81" spans="2:13" x14ac:dyDescent="0.25">
      <c r="B81" s="787"/>
      <c r="C81" s="236" t="s">
        <v>355</v>
      </c>
      <c r="D81" s="237">
        <v>72</v>
      </c>
      <c r="E81" s="237" t="s">
        <v>338</v>
      </c>
      <c r="F81" s="92">
        <v>1414800</v>
      </c>
      <c r="G81" s="92">
        <v>1585428</v>
      </c>
      <c r="H81" s="92">
        <v>1241000</v>
      </c>
      <c r="I81" s="92">
        <v>334428</v>
      </c>
      <c r="J81" s="92">
        <v>13934.5</v>
      </c>
      <c r="K81" s="92">
        <v>10640.619430000001</v>
      </c>
      <c r="L81" s="92">
        <v>8186.4922899999992</v>
      </c>
      <c r="M81" s="92">
        <v>23389.977971428572</v>
      </c>
    </row>
    <row r="82" spans="2:13" x14ac:dyDescent="0.25">
      <c r="B82" s="239">
        <v>9</v>
      </c>
      <c r="C82" s="236" t="s">
        <v>341</v>
      </c>
      <c r="D82" s="237">
        <v>75</v>
      </c>
      <c r="E82" s="237" t="s">
        <v>338</v>
      </c>
      <c r="F82" s="92">
        <v>1440000</v>
      </c>
      <c r="G82" s="92">
        <v>1613400</v>
      </c>
      <c r="H82" s="92">
        <v>1262000</v>
      </c>
      <c r="I82" s="92">
        <v>341400</v>
      </c>
      <c r="J82" s="92">
        <v>14225</v>
      </c>
      <c r="K82" s="92">
        <v>10820.678260000001</v>
      </c>
      <c r="L82" s="92">
        <v>8325.0227799999993</v>
      </c>
      <c r="M82" s="92">
        <v>23785.779371428573</v>
      </c>
    </row>
    <row r="83" spans="2:13" ht="15.75" thickBot="1" x14ac:dyDescent="0.3">
      <c r="B83" s="205"/>
      <c r="C83" s="206"/>
      <c r="D83" s="207"/>
      <c r="E83" s="207"/>
      <c r="F83" s="208"/>
      <c r="G83" s="208"/>
      <c r="H83" s="209"/>
      <c r="I83" s="209"/>
      <c r="J83" s="209"/>
      <c r="K83" s="209"/>
      <c r="L83" s="209"/>
      <c r="M83" s="210"/>
    </row>
    <row r="84" spans="2:13" ht="15.75" thickBot="1" x14ac:dyDescent="0.3">
      <c r="B84" s="211"/>
      <c r="C84" s="212"/>
      <c r="D84" s="212"/>
      <c r="E84" s="212"/>
      <c r="F84" s="212"/>
      <c r="G84" s="212"/>
      <c r="H84" s="212" t="s">
        <v>342</v>
      </c>
      <c r="I84" s="212"/>
      <c r="J84" s="212"/>
      <c r="K84" s="212"/>
      <c r="L84" s="212"/>
      <c r="M84" s="213"/>
    </row>
    <row r="85" spans="2:13" x14ac:dyDescent="0.25">
      <c r="B85" s="214" t="s">
        <v>343</v>
      </c>
      <c r="C85" s="215"/>
      <c r="D85" s="215"/>
      <c r="E85" s="215"/>
      <c r="F85" s="215"/>
      <c r="G85" s="215"/>
      <c r="H85" s="216"/>
      <c r="I85" s="216"/>
      <c r="J85" s="216"/>
      <c r="K85" s="216"/>
      <c r="L85" s="216"/>
      <c r="M85" s="217"/>
    </row>
    <row r="86" spans="2:13" x14ac:dyDescent="0.25">
      <c r="B86" s="218" t="s">
        <v>344</v>
      </c>
      <c r="C86" s="219"/>
      <c r="D86" s="219"/>
      <c r="E86" s="219"/>
      <c r="F86" s="219"/>
      <c r="G86" s="219"/>
      <c r="H86" s="220"/>
      <c r="I86" s="220"/>
      <c r="J86" s="220"/>
      <c r="K86" s="220"/>
      <c r="L86" s="220"/>
      <c r="M86" s="221"/>
    </row>
    <row r="87" spans="2:13" x14ac:dyDescent="0.25">
      <c r="B87" s="218" t="s">
        <v>363</v>
      </c>
      <c r="C87" s="219"/>
      <c r="D87" s="219"/>
      <c r="E87" s="219"/>
      <c r="F87" s="219"/>
      <c r="G87" s="219"/>
      <c r="H87" s="220"/>
      <c r="I87" s="220"/>
      <c r="J87" s="220"/>
      <c r="K87" s="220"/>
      <c r="L87" s="220"/>
      <c r="M87" s="221"/>
    </row>
    <row r="88" spans="2:13" x14ac:dyDescent="0.25">
      <c r="B88" s="222" t="s">
        <v>346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4"/>
    </row>
    <row r="89" spans="2:13" x14ac:dyDescent="0.25">
      <c r="B89" s="225" t="s">
        <v>347</v>
      </c>
      <c r="C89" s="220"/>
      <c r="D89" s="220"/>
      <c r="E89" s="220"/>
      <c r="F89" s="219"/>
      <c r="G89" s="226"/>
      <c r="H89" s="220"/>
      <c r="I89" s="220"/>
      <c r="J89" s="220"/>
      <c r="K89" s="220"/>
      <c r="L89" s="220"/>
      <c r="M89" s="221"/>
    </row>
    <row r="90" spans="2:13" x14ac:dyDescent="0.25">
      <c r="B90" s="225" t="s">
        <v>348</v>
      </c>
      <c r="C90" s="220"/>
      <c r="D90" s="220"/>
      <c r="E90" s="220"/>
      <c r="F90" s="220"/>
      <c r="G90" s="226"/>
      <c r="H90" s="220"/>
      <c r="I90" s="220"/>
      <c r="J90" s="220"/>
      <c r="K90" s="220"/>
      <c r="L90" s="220"/>
      <c r="M90" s="221"/>
    </row>
    <row r="91" spans="2:13" x14ac:dyDescent="0.25">
      <c r="B91" s="218" t="s">
        <v>349</v>
      </c>
      <c r="C91" s="219"/>
      <c r="D91" s="219"/>
      <c r="E91" s="219"/>
      <c r="F91" s="227"/>
      <c r="G91" s="226"/>
      <c r="H91" s="220"/>
      <c r="I91" s="220"/>
      <c r="J91" s="220"/>
      <c r="K91" s="220"/>
      <c r="L91" s="220"/>
      <c r="M91" s="221"/>
    </row>
    <row r="92" spans="2:13" x14ac:dyDescent="0.25">
      <c r="B92" s="218" t="s">
        <v>350</v>
      </c>
      <c r="C92" s="219"/>
      <c r="D92" s="219"/>
      <c r="E92" s="219"/>
      <c r="F92" s="227"/>
      <c r="G92" s="226"/>
      <c r="H92" s="220"/>
      <c r="I92" s="220"/>
      <c r="J92" s="220"/>
      <c r="K92" s="220"/>
      <c r="L92" s="220"/>
      <c r="M92" s="221"/>
    </row>
    <row r="93" spans="2:13" x14ac:dyDescent="0.25">
      <c r="B93" s="218" t="s">
        <v>351</v>
      </c>
      <c r="C93" s="219"/>
      <c r="D93" s="219"/>
      <c r="E93" s="219"/>
      <c r="F93" s="219"/>
      <c r="G93" s="226"/>
      <c r="H93" s="220"/>
      <c r="I93" s="220"/>
      <c r="J93" s="220"/>
      <c r="K93" s="220"/>
      <c r="L93" s="220"/>
      <c r="M93" s="221"/>
    </row>
    <row r="94" spans="2:13" x14ac:dyDescent="0.25">
      <c r="B94" s="810" t="s">
        <v>352</v>
      </c>
      <c r="C94" s="811"/>
      <c r="D94" s="811"/>
      <c r="E94" s="811"/>
      <c r="F94" s="811"/>
      <c r="G94" s="228"/>
      <c r="H94" s="228"/>
      <c r="I94" s="228"/>
      <c r="J94" s="228"/>
      <c r="K94" s="228"/>
      <c r="L94" s="228"/>
      <c r="M94" s="229"/>
    </row>
    <row r="95" spans="2:13" x14ac:dyDescent="0.25">
      <c r="B95" s="218" t="s">
        <v>353</v>
      </c>
      <c r="C95" s="230"/>
      <c r="D95" s="230"/>
      <c r="E95" s="230"/>
      <c r="F95" s="230"/>
      <c r="G95" s="231"/>
      <c r="H95" s="220"/>
      <c r="I95" s="220"/>
      <c r="J95" s="220"/>
      <c r="K95" s="220"/>
      <c r="L95" s="220"/>
      <c r="M95" s="221"/>
    </row>
    <row r="96" spans="2:13" ht="15.75" thickBot="1" x14ac:dyDescent="0.3">
      <c r="B96" s="805"/>
      <c r="C96" s="806"/>
      <c r="D96" s="806"/>
      <c r="E96" s="806"/>
      <c r="F96" s="806"/>
      <c r="G96" s="806"/>
      <c r="H96" s="232"/>
      <c r="I96" s="232"/>
      <c r="J96" s="232"/>
      <c r="K96" s="232"/>
      <c r="L96" s="233"/>
      <c r="M96" s="234"/>
    </row>
    <row r="97" spans="2:13" ht="15.75" thickBot="1" x14ac:dyDescent="0.3">
      <c r="B97" s="807" t="s">
        <v>364</v>
      </c>
      <c r="C97" s="808"/>
      <c r="D97" s="808"/>
      <c r="E97" s="808"/>
      <c r="F97" s="808"/>
      <c r="G97" s="808"/>
      <c r="H97" s="808"/>
      <c r="I97" s="808"/>
      <c r="J97" s="808"/>
      <c r="K97" s="808"/>
      <c r="L97" s="808"/>
      <c r="M97" s="809"/>
    </row>
    <row r="100" spans="2:13" x14ac:dyDescent="0.25">
      <c r="B100" s="240" t="s">
        <v>320</v>
      </c>
      <c r="C100" s="241"/>
      <c r="D100" s="241"/>
      <c r="E100" s="241"/>
      <c r="F100" s="241"/>
      <c r="G100" s="241"/>
      <c r="H100" s="241"/>
      <c r="I100" s="241"/>
      <c r="J100" s="241"/>
      <c r="K100" s="241"/>
      <c r="L100" s="242"/>
      <c r="M100" s="243"/>
    </row>
    <row r="101" spans="2:13" x14ac:dyDescent="0.25">
      <c r="B101" s="240" t="s">
        <v>321</v>
      </c>
      <c r="C101" s="240"/>
      <c r="D101" s="240"/>
      <c r="E101" s="240"/>
      <c r="F101" s="240"/>
      <c r="G101" s="240"/>
      <c r="H101" s="241"/>
      <c r="I101" s="241"/>
      <c r="J101" s="241"/>
      <c r="K101" s="241"/>
      <c r="L101" s="242"/>
      <c r="M101" s="244"/>
    </row>
    <row r="102" spans="2:13" x14ac:dyDescent="0.25">
      <c r="B102" s="240" t="s">
        <v>356</v>
      </c>
      <c r="C102" s="241"/>
      <c r="D102" s="241"/>
      <c r="E102" s="241"/>
      <c r="F102" s="241"/>
      <c r="G102" s="241"/>
      <c r="H102" s="241"/>
      <c r="I102" s="241"/>
      <c r="J102" s="241"/>
      <c r="K102" s="241"/>
      <c r="L102" s="242"/>
      <c r="M102" s="244"/>
    </row>
    <row r="103" spans="2:13" x14ac:dyDescent="0.25">
      <c r="B103" s="798">
        <v>44631</v>
      </c>
      <c r="C103" s="798"/>
      <c r="D103" s="241"/>
      <c r="E103" s="241"/>
      <c r="F103" s="241"/>
      <c r="G103" s="241"/>
      <c r="H103" s="241"/>
      <c r="I103" s="241"/>
      <c r="J103" s="245"/>
      <c r="K103" s="241"/>
      <c r="L103" s="242"/>
      <c r="M103" s="244"/>
    </row>
    <row r="104" spans="2:13" ht="15.75" thickBot="1" x14ac:dyDescent="0.3">
      <c r="B104" s="249" t="s">
        <v>362</v>
      </c>
      <c r="C104" s="249"/>
      <c r="D104" s="241"/>
      <c r="E104" s="241"/>
      <c r="F104" s="241"/>
      <c r="G104" s="241"/>
      <c r="H104" s="241"/>
      <c r="I104" s="241"/>
      <c r="J104" s="245"/>
      <c r="K104" s="241"/>
      <c r="L104" s="242"/>
      <c r="M104" s="244"/>
    </row>
    <row r="105" spans="2:13" x14ac:dyDescent="0.25">
      <c r="B105" s="799" t="s">
        <v>324</v>
      </c>
      <c r="C105" s="802" t="s">
        <v>325</v>
      </c>
      <c r="D105" s="802" t="s">
        <v>219</v>
      </c>
      <c r="E105" s="250"/>
      <c r="F105" s="802" t="s">
        <v>221</v>
      </c>
      <c r="G105" s="827" t="s">
        <v>224</v>
      </c>
      <c r="H105" s="812" t="s">
        <v>357</v>
      </c>
      <c r="I105" s="815" t="s">
        <v>327</v>
      </c>
      <c r="J105" s="818" t="s">
        <v>328</v>
      </c>
      <c r="K105" s="820" t="s">
        <v>329</v>
      </c>
      <c r="L105" s="821"/>
      <c r="M105" s="822" t="s">
        <v>358</v>
      </c>
    </row>
    <row r="106" spans="2:13" ht="15.75" thickBot="1" x14ac:dyDescent="0.3">
      <c r="B106" s="800"/>
      <c r="C106" s="803"/>
      <c r="D106" s="803"/>
      <c r="E106" s="251" t="s">
        <v>331</v>
      </c>
      <c r="F106" s="803"/>
      <c r="G106" s="828"/>
      <c r="H106" s="813"/>
      <c r="I106" s="816"/>
      <c r="J106" s="819"/>
      <c r="K106" s="825" t="s">
        <v>332</v>
      </c>
      <c r="L106" s="826"/>
      <c r="M106" s="823"/>
    </row>
    <row r="107" spans="2:13" ht="15.75" thickBot="1" x14ac:dyDescent="0.3">
      <c r="B107" s="801"/>
      <c r="C107" s="804"/>
      <c r="D107" s="804"/>
      <c r="E107" s="252"/>
      <c r="F107" s="804"/>
      <c r="G107" s="829"/>
      <c r="H107" s="814"/>
      <c r="I107" s="817"/>
      <c r="J107" s="246" t="s">
        <v>333</v>
      </c>
      <c r="K107" s="247" t="s">
        <v>334</v>
      </c>
      <c r="L107" s="248" t="s">
        <v>359</v>
      </c>
      <c r="M107" s="824"/>
    </row>
    <row r="108" spans="2:13" x14ac:dyDescent="0.25">
      <c r="B108" s="109" t="s">
        <v>336</v>
      </c>
      <c r="C108" s="110"/>
      <c r="D108" s="110"/>
      <c r="E108" s="110"/>
      <c r="F108" s="111"/>
      <c r="G108" s="111"/>
      <c r="H108" s="111"/>
      <c r="I108" s="111"/>
      <c r="J108" s="112"/>
      <c r="K108" s="111"/>
      <c r="L108" s="111"/>
      <c r="M108" s="113"/>
    </row>
    <row r="109" spans="2:13" x14ac:dyDescent="0.25">
      <c r="B109" s="160"/>
      <c r="C109" s="161"/>
      <c r="D109" s="161"/>
      <c r="E109" s="161"/>
      <c r="F109" s="27"/>
      <c r="G109" s="27"/>
      <c r="H109" s="27"/>
      <c r="I109" s="27"/>
      <c r="J109" s="27"/>
      <c r="K109" s="27"/>
      <c r="L109" s="27"/>
      <c r="M109" s="27"/>
    </row>
    <row r="110" spans="2:13" x14ac:dyDescent="0.25">
      <c r="B110" s="286">
        <v>5</v>
      </c>
      <c r="C110" s="283" t="s">
        <v>337</v>
      </c>
      <c r="D110" s="284">
        <v>72</v>
      </c>
      <c r="E110" s="284" t="s">
        <v>338</v>
      </c>
      <c r="F110" s="92">
        <v>1400400</v>
      </c>
      <c r="G110" s="92">
        <v>1555440</v>
      </c>
      <c r="H110" s="92">
        <v>1244352</v>
      </c>
      <c r="I110" s="92">
        <v>301088</v>
      </c>
      <c r="J110" s="92">
        <v>12545.333333333334</v>
      </c>
      <c r="K110" s="92">
        <v>10669.36024896</v>
      </c>
      <c r="L110" s="92">
        <v>9095.3420736000007</v>
      </c>
      <c r="M110" s="92">
        <v>25986.691638857148</v>
      </c>
    </row>
    <row r="111" spans="2:13" x14ac:dyDescent="0.25">
      <c r="B111" s="286">
        <v>6</v>
      </c>
      <c r="C111" s="285" t="s">
        <v>365</v>
      </c>
      <c r="D111" s="284">
        <v>72</v>
      </c>
      <c r="E111" s="284" t="s">
        <v>338</v>
      </c>
      <c r="F111" s="92">
        <v>1414800</v>
      </c>
      <c r="G111" s="92">
        <v>1571280</v>
      </c>
      <c r="H111" s="92">
        <v>1257024</v>
      </c>
      <c r="I111" s="92">
        <v>304256</v>
      </c>
      <c r="J111" s="92">
        <v>12677.333333333334</v>
      </c>
      <c r="K111" s="92">
        <v>10778.01289152</v>
      </c>
      <c r="L111" s="92">
        <v>9187.9655232000005</v>
      </c>
      <c r="M111" s="92">
        <v>26251.330066285718</v>
      </c>
    </row>
    <row r="112" spans="2:13" x14ac:dyDescent="0.25">
      <c r="B112" s="787">
        <v>8</v>
      </c>
      <c r="C112" s="285" t="s">
        <v>340</v>
      </c>
      <c r="D112" s="284">
        <v>78</v>
      </c>
      <c r="E112" s="284" t="s">
        <v>338</v>
      </c>
      <c r="F112" s="92">
        <v>1465200</v>
      </c>
      <c r="G112" s="92">
        <v>1626720</v>
      </c>
      <c r="H112" s="92">
        <v>1301376</v>
      </c>
      <c r="I112" s="92">
        <v>315344</v>
      </c>
      <c r="J112" s="92">
        <v>13139.333333333334</v>
      </c>
      <c r="K112" s="92">
        <v>11158.297140480001</v>
      </c>
      <c r="L112" s="92">
        <v>9512.1475968000013</v>
      </c>
      <c r="M112" s="92">
        <v>27177.564562285719</v>
      </c>
    </row>
    <row r="113" spans="2:13" x14ac:dyDescent="0.25">
      <c r="B113" s="787"/>
      <c r="C113" s="283">
        <v>20</v>
      </c>
      <c r="D113" s="284">
        <v>74</v>
      </c>
      <c r="E113" s="284" t="s">
        <v>338</v>
      </c>
      <c r="F113" s="92">
        <v>1431600</v>
      </c>
      <c r="G113" s="92">
        <v>1589760</v>
      </c>
      <c r="H113" s="92">
        <v>1271808</v>
      </c>
      <c r="I113" s="92">
        <v>307952</v>
      </c>
      <c r="J113" s="92">
        <v>12831.333333333334</v>
      </c>
      <c r="K113" s="92">
        <v>10904.77430784</v>
      </c>
      <c r="L113" s="92">
        <v>9296.0262144000008</v>
      </c>
      <c r="M113" s="92">
        <v>26560.074898285719</v>
      </c>
    </row>
    <row r="114" spans="2:13" x14ac:dyDescent="0.25">
      <c r="B114" s="787"/>
      <c r="C114" s="283" t="s">
        <v>355</v>
      </c>
      <c r="D114" s="284">
        <v>72</v>
      </c>
      <c r="E114" s="284" t="s">
        <v>338</v>
      </c>
      <c r="F114" s="92">
        <v>1414800</v>
      </c>
      <c r="G114" s="92">
        <v>1571280</v>
      </c>
      <c r="H114" s="92">
        <v>1257024</v>
      </c>
      <c r="I114" s="92">
        <v>304256</v>
      </c>
      <c r="J114" s="92">
        <v>12677.333333333334</v>
      </c>
      <c r="K114" s="92">
        <v>10778.01289152</v>
      </c>
      <c r="L114" s="92">
        <v>9187.9655232000005</v>
      </c>
      <c r="M114" s="92">
        <v>26251.330066285718</v>
      </c>
    </row>
    <row r="115" spans="2:13" x14ac:dyDescent="0.25">
      <c r="B115" s="286">
        <v>9</v>
      </c>
      <c r="C115" s="283" t="s">
        <v>341</v>
      </c>
      <c r="D115" s="284">
        <v>75</v>
      </c>
      <c r="E115" s="284" t="s">
        <v>338</v>
      </c>
      <c r="F115" s="92">
        <v>1440000</v>
      </c>
      <c r="G115" s="92">
        <v>1599000</v>
      </c>
      <c r="H115" s="92">
        <v>1279200</v>
      </c>
      <c r="I115" s="92">
        <v>309800</v>
      </c>
      <c r="J115" s="92">
        <v>12908.333333333334</v>
      </c>
      <c r="K115" s="92">
        <v>10968.155016000001</v>
      </c>
      <c r="L115" s="92">
        <v>9350.0565600000009</v>
      </c>
      <c r="M115" s="92">
        <v>26714.447314285717</v>
      </c>
    </row>
    <row r="116" spans="2:13" ht="15.75" thickBot="1" x14ac:dyDescent="0.3">
      <c r="B116" s="253"/>
      <c r="C116" s="254"/>
      <c r="D116" s="255"/>
      <c r="E116" s="255"/>
      <c r="F116" s="256"/>
      <c r="G116" s="256"/>
      <c r="H116" s="257"/>
      <c r="I116" s="257"/>
      <c r="J116" s="257"/>
      <c r="K116" s="257"/>
      <c r="L116" s="257"/>
      <c r="M116" s="258"/>
    </row>
    <row r="117" spans="2:13" ht="15.75" thickBot="1" x14ac:dyDescent="0.3">
      <c r="B117" s="259"/>
      <c r="C117" s="260"/>
      <c r="D117" s="260"/>
      <c r="E117" s="260"/>
      <c r="F117" s="260"/>
      <c r="G117" s="260"/>
      <c r="H117" s="260" t="s">
        <v>342</v>
      </c>
      <c r="I117" s="260"/>
      <c r="J117" s="260"/>
      <c r="K117" s="260"/>
      <c r="L117" s="260"/>
      <c r="M117" s="261"/>
    </row>
    <row r="118" spans="2:13" x14ac:dyDescent="0.25">
      <c r="B118" s="262" t="s">
        <v>343</v>
      </c>
      <c r="C118" s="263"/>
      <c r="D118" s="263"/>
      <c r="E118" s="263"/>
      <c r="F118" s="263"/>
      <c r="G118" s="263"/>
      <c r="H118" s="264"/>
      <c r="I118" s="264"/>
      <c r="J118" s="264"/>
      <c r="K118" s="264"/>
      <c r="L118" s="264"/>
      <c r="M118" s="265"/>
    </row>
    <row r="119" spans="2:13" x14ac:dyDescent="0.25">
      <c r="B119" s="266" t="s">
        <v>344</v>
      </c>
      <c r="C119" s="267"/>
      <c r="D119" s="267"/>
      <c r="E119" s="267"/>
      <c r="F119" s="267"/>
      <c r="G119" s="267"/>
      <c r="H119" s="268"/>
      <c r="I119" s="268"/>
      <c r="J119" s="268"/>
      <c r="K119" s="268"/>
      <c r="L119" s="268"/>
      <c r="M119" s="269"/>
    </row>
    <row r="120" spans="2:13" x14ac:dyDescent="0.25">
      <c r="B120" s="266" t="s">
        <v>366</v>
      </c>
      <c r="C120" s="267"/>
      <c r="D120" s="267"/>
      <c r="E120" s="267"/>
      <c r="F120" s="267"/>
      <c r="G120" s="267"/>
      <c r="H120" s="268"/>
      <c r="I120" s="268"/>
      <c r="J120" s="268"/>
      <c r="K120" s="268"/>
      <c r="L120" s="268"/>
      <c r="M120" s="269"/>
    </row>
    <row r="121" spans="2:13" x14ac:dyDescent="0.25">
      <c r="B121" s="270" t="s">
        <v>360</v>
      </c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2"/>
    </row>
    <row r="122" spans="2:13" x14ac:dyDescent="0.25">
      <c r="B122" s="273" t="s">
        <v>347</v>
      </c>
      <c r="C122" s="268"/>
      <c r="D122" s="268"/>
      <c r="E122" s="268"/>
      <c r="F122" s="267"/>
      <c r="G122" s="274"/>
      <c r="H122" s="268"/>
      <c r="I122" s="268"/>
      <c r="J122" s="268"/>
      <c r="K122" s="268"/>
      <c r="L122" s="268"/>
      <c r="M122" s="269"/>
    </row>
    <row r="123" spans="2:13" x14ac:dyDescent="0.25">
      <c r="B123" s="273" t="s">
        <v>348</v>
      </c>
      <c r="C123" s="268"/>
      <c r="D123" s="268"/>
      <c r="E123" s="268"/>
      <c r="F123" s="268"/>
      <c r="G123" s="274"/>
      <c r="H123" s="268"/>
      <c r="I123" s="268"/>
      <c r="J123" s="268"/>
      <c r="K123" s="268"/>
      <c r="L123" s="268"/>
      <c r="M123" s="269"/>
    </row>
    <row r="124" spans="2:13" x14ac:dyDescent="0.25">
      <c r="B124" s="266" t="s">
        <v>349</v>
      </c>
      <c r="C124" s="267"/>
      <c r="D124" s="267"/>
      <c r="E124" s="267"/>
      <c r="F124" s="275"/>
      <c r="G124" s="274"/>
      <c r="H124" s="268"/>
      <c r="I124" s="268"/>
      <c r="J124" s="268"/>
      <c r="K124" s="268"/>
      <c r="L124" s="268"/>
      <c r="M124" s="269"/>
    </row>
    <row r="125" spans="2:13" x14ac:dyDescent="0.25">
      <c r="B125" s="266" t="s">
        <v>350</v>
      </c>
      <c r="C125" s="267"/>
      <c r="D125" s="267"/>
      <c r="E125" s="267"/>
      <c r="F125" s="275"/>
      <c r="G125" s="274"/>
      <c r="H125" s="268"/>
      <c r="I125" s="268"/>
      <c r="J125" s="268"/>
      <c r="K125" s="268"/>
      <c r="L125" s="268"/>
      <c r="M125" s="269"/>
    </row>
    <row r="126" spans="2:13" x14ac:dyDescent="0.25">
      <c r="B126" s="266" t="s">
        <v>351</v>
      </c>
      <c r="C126" s="267"/>
      <c r="D126" s="267"/>
      <c r="E126" s="267"/>
      <c r="F126" s="267"/>
      <c r="G126" s="274"/>
      <c r="H126" s="268"/>
      <c r="I126" s="268"/>
      <c r="J126" s="268"/>
      <c r="K126" s="268"/>
      <c r="L126" s="268"/>
      <c r="M126" s="269"/>
    </row>
    <row r="127" spans="2:13" x14ac:dyDescent="0.25">
      <c r="B127" s="810" t="s">
        <v>352</v>
      </c>
      <c r="C127" s="811"/>
      <c r="D127" s="811"/>
      <c r="E127" s="811"/>
      <c r="F127" s="811"/>
      <c r="G127" s="276"/>
      <c r="H127" s="276"/>
      <c r="I127" s="276"/>
      <c r="J127" s="276"/>
      <c r="K127" s="276"/>
      <c r="L127" s="276"/>
      <c r="M127" s="277"/>
    </row>
    <row r="128" spans="2:13" x14ac:dyDescent="0.25">
      <c r="B128" s="266" t="s">
        <v>353</v>
      </c>
      <c r="C128" s="278"/>
      <c r="D128" s="278"/>
      <c r="E128" s="278"/>
      <c r="F128" s="278"/>
      <c r="G128" s="279"/>
      <c r="H128" s="268"/>
      <c r="I128" s="268"/>
      <c r="J128" s="268"/>
      <c r="K128" s="268"/>
      <c r="L128" s="268"/>
      <c r="M128" s="269"/>
    </row>
    <row r="129" spans="2:23" ht="15.75" thickBot="1" x14ac:dyDescent="0.3">
      <c r="B129" s="805"/>
      <c r="C129" s="806"/>
      <c r="D129" s="806"/>
      <c r="E129" s="806"/>
      <c r="F129" s="806"/>
      <c r="G129" s="806"/>
      <c r="H129" s="280"/>
      <c r="I129" s="280"/>
      <c r="J129" s="280"/>
      <c r="K129" s="280"/>
      <c r="L129" s="281"/>
      <c r="M129" s="282"/>
    </row>
    <row r="130" spans="2:23" ht="15.75" thickBot="1" x14ac:dyDescent="0.3">
      <c r="B130" s="807" t="s">
        <v>367</v>
      </c>
      <c r="C130" s="808"/>
      <c r="D130" s="808"/>
      <c r="E130" s="808"/>
      <c r="F130" s="808"/>
      <c r="G130" s="808"/>
      <c r="H130" s="808"/>
      <c r="I130" s="808"/>
      <c r="J130" s="808"/>
      <c r="K130" s="808"/>
      <c r="L130" s="808"/>
      <c r="M130" s="809"/>
    </row>
    <row r="133" spans="2:23" ht="15.75" x14ac:dyDescent="0.25">
      <c r="B133" s="287" t="s">
        <v>320</v>
      </c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89"/>
      <c r="N133" s="290"/>
    </row>
    <row r="134" spans="2:23" x14ac:dyDescent="0.25">
      <c r="B134" s="291" t="s">
        <v>368</v>
      </c>
      <c r="C134" s="291"/>
      <c r="D134" s="291"/>
      <c r="E134" s="291"/>
      <c r="F134" s="291" t="s">
        <v>369</v>
      </c>
      <c r="G134" s="291"/>
      <c r="H134" s="291"/>
      <c r="I134" s="288"/>
      <c r="J134" s="288"/>
      <c r="K134" s="288"/>
      <c r="L134" s="288"/>
      <c r="M134" s="289"/>
      <c r="N134" s="292"/>
    </row>
    <row r="135" spans="2:23" x14ac:dyDescent="0.25">
      <c r="B135" s="291" t="s">
        <v>322</v>
      </c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9"/>
      <c r="N135" s="292"/>
    </row>
    <row r="136" spans="2:23" x14ac:dyDescent="0.25">
      <c r="B136" s="834">
        <v>44631</v>
      </c>
      <c r="C136" s="834"/>
      <c r="D136" s="288"/>
      <c r="E136" s="288"/>
      <c r="F136" s="288"/>
      <c r="G136" s="288"/>
      <c r="H136" s="288"/>
      <c r="I136" s="288"/>
      <c r="J136" s="288"/>
      <c r="K136" s="293"/>
      <c r="L136" s="288"/>
      <c r="M136" s="289"/>
      <c r="N136" s="292"/>
    </row>
    <row r="137" spans="2:23" ht="15.75" thickBot="1" x14ac:dyDescent="0.3">
      <c r="B137" s="297" t="s">
        <v>370</v>
      </c>
      <c r="C137" s="297"/>
      <c r="D137" s="288"/>
      <c r="E137" s="288"/>
      <c r="F137" s="288"/>
      <c r="G137" s="288"/>
      <c r="H137" s="288"/>
      <c r="I137" s="288"/>
      <c r="J137" s="288"/>
      <c r="K137" s="293"/>
      <c r="L137" s="288"/>
      <c r="M137" s="289"/>
      <c r="N137" s="292"/>
    </row>
    <row r="138" spans="2:23" x14ac:dyDescent="0.25">
      <c r="B138" s="835" t="s">
        <v>324</v>
      </c>
      <c r="C138" s="837" t="s">
        <v>325</v>
      </c>
      <c r="D138" s="837" t="s">
        <v>219</v>
      </c>
      <c r="E138" s="298"/>
      <c r="F138" s="298"/>
      <c r="G138" s="837" t="s">
        <v>221</v>
      </c>
      <c r="H138" s="839" t="s">
        <v>224</v>
      </c>
      <c r="I138" s="841" t="s">
        <v>371</v>
      </c>
      <c r="J138" s="843" t="s">
        <v>327</v>
      </c>
      <c r="K138" s="845" t="s">
        <v>328</v>
      </c>
      <c r="L138" s="847" t="s">
        <v>329</v>
      </c>
      <c r="M138" s="848"/>
      <c r="N138" s="830" t="s">
        <v>330</v>
      </c>
    </row>
    <row r="139" spans="2:23" ht="15.75" thickBot="1" x14ac:dyDescent="0.3">
      <c r="B139" s="836"/>
      <c r="C139" s="838"/>
      <c r="D139" s="838"/>
      <c r="E139" s="299" t="s">
        <v>331</v>
      </c>
      <c r="F139" s="299" t="s">
        <v>372</v>
      </c>
      <c r="G139" s="838"/>
      <c r="H139" s="840"/>
      <c r="I139" s="842"/>
      <c r="J139" s="844"/>
      <c r="K139" s="846"/>
      <c r="L139" s="832" t="s">
        <v>332</v>
      </c>
      <c r="M139" s="833"/>
      <c r="N139" s="831"/>
    </row>
    <row r="140" spans="2:23" ht="15.75" thickBot="1" x14ac:dyDescent="0.3">
      <c r="B140" s="836"/>
      <c r="C140" s="838"/>
      <c r="D140" s="838"/>
      <c r="E140" s="299"/>
      <c r="F140" s="299"/>
      <c r="G140" s="838"/>
      <c r="H140" s="840"/>
      <c r="I140" s="842"/>
      <c r="J140" s="844"/>
      <c r="K140" s="296" t="s">
        <v>333</v>
      </c>
      <c r="L140" s="294" t="s">
        <v>334</v>
      </c>
      <c r="M140" s="295" t="s">
        <v>335</v>
      </c>
      <c r="N140" s="831"/>
    </row>
    <row r="141" spans="2:23" x14ac:dyDescent="0.25">
      <c r="B141" s="300" t="s">
        <v>373</v>
      </c>
      <c r="C141" s="301"/>
      <c r="D141" s="301"/>
      <c r="E141" s="301"/>
      <c r="F141" s="301"/>
      <c r="G141" s="302"/>
      <c r="H141" s="303"/>
      <c r="I141" s="304"/>
      <c r="J141" s="304"/>
      <c r="K141" s="304"/>
      <c r="L141" s="304"/>
      <c r="M141" s="304"/>
      <c r="N141" s="305"/>
    </row>
    <row r="142" spans="2:23" ht="25.5" x14ac:dyDescent="0.25">
      <c r="B142" s="789">
        <v>11</v>
      </c>
      <c r="C142" s="721" t="s">
        <v>374</v>
      </c>
      <c r="D142" s="722">
        <v>90</v>
      </c>
      <c r="E142" s="722" t="s">
        <v>375</v>
      </c>
      <c r="F142" s="722" t="s">
        <v>217</v>
      </c>
      <c r="G142" s="92">
        <v>1594800</v>
      </c>
      <c r="H142" s="92">
        <v>1785228</v>
      </c>
      <c r="I142" s="92">
        <v>1405999.9999999998</v>
      </c>
      <c r="J142" s="92">
        <v>364228.00000000023</v>
      </c>
      <c r="K142" s="92">
        <v>15176.166666666677</v>
      </c>
      <c r="L142" s="92">
        <v>12055.367379999998</v>
      </c>
      <c r="M142" s="92">
        <v>9274.9461399999982</v>
      </c>
      <c r="N142" s="92">
        <v>26499.846114285712</v>
      </c>
      <c r="P142" s="339"/>
      <c r="Q142" s="339"/>
      <c r="R142" s="340"/>
      <c r="S142" s="340"/>
      <c r="T142" s="340"/>
      <c r="U142" s="340"/>
      <c r="V142" s="340"/>
      <c r="W142" s="340"/>
    </row>
    <row r="143" spans="2:23" ht="26.25" thickBot="1" x14ac:dyDescent="0.3">
      <c r="B143" s="789"/>
      <c r="C143" s="721" t="s">
        <v>376</v>
      </c>
      <c r="D143" s="722">
        <v>90</v>
      </c>
      <c r="E143" s="722" t="s">
        <v>375</v>
      </c>
      <c r="F143" s="722" t="s">
        <v>216</v>
      </c>
      <c r="G143" s="92">
        <v>1594800</v>
      </c>
      <c r="H143" s="92">
        <v>1785228</v>
      </c>
      <c r="I143" s="92">
        <v>1405999.9999999998</v>
      </c>
      <c r="J143" s="92">
        <v>364228.00000000023</v>
      </c>
      <c r="K143" s="92">
        <v>15176.166666666677</v>
      </c>
      <c r="L143" s="92">
        <v>12055.367379999998</v>
      </c>
      <c r="M143" s="92">
        <v>9274.9461399999982</v>
      </c>
      <c r="N143" s="92">
        <v>26499.846114285712</v>
      </c>
      <c r="P143" s="339"/>
      <c r="Q143" s="339"/>
      <c r="R143" s="340"/>
      <c r="S143" s="340"/>
      <c r="T143" s="340"/>
      <c r="U143" s="340"/>
      <c r="V143" s="340"/>
      <c r="W143" s="340"/>
    </row>
    <row r="144" spans="2:23" x14ac:dyDescent="0.25">
      <c r="B144" s="791">
        <v>12</v>
      </c>
      <c r="C144" s="723" t="s">
        <v>377</v>
      </c>
      <c r="D144" s="724">
        <v>100</v>
      </c>
      <c r="E144" s="725" t="s">
        <v>338</v>
      </c>
      <c r="F144" s="725" t="s">
        <v>216</v>
      </c>
      <c r="G144" s="92">
        <v>1600800</v>
      </c>
      <c r="H144" s="92">
        <v>1791888</v>
      </c>
      <c r="I144" s="92">
        <v>1475999.9999999998</v>
      </c>
      <c r="J144" s="92">
        <v>300888.00000000023</v>
      </c>
      <c r="K144" s="92">
        <v>12537.000000000009</v>
      </c>
      <c r="L144" s="92">
        <v>12655.563479999999</v>
      </c>
      <c r="M144" s="92">
        <v>9736.7144399999979</v>
      </c>
      <c r="N144" s="92">
        <v>27819.184114285708</v>
      </c>
      <c r="P144" s="339"/>
      <c r="Q144" s="339"/>
      <c r="R144" s="341"/>
      <c r="S144" s="341"/>
      <c r="T144" s="341"/>
      <c r="U144" s="341"/>
      <c r="V144" s="341"/>
      <c r="W144" s="341"/>
    </row>
    <row r="145" spans="2:23" x14ac:dyDescent="0.25">
      <c r="B145" s="792"/>
      <c r="C145" s="726" t="s">
        <v>378</v>
      </c>
      <c r="D145" s="727">
        <v>100</v>
      </c>
      <c r="E145" s="722" t="s">
        <v>338</v>
      </c>
      <c r="F145" s="722" t="s">
        <v>217</v>
      </c>
      <c r="G145" s="92">
        <v>1600800</v>
      </c>
      <c r="H145" s="92">
        <v>1791888</v>
      </c>
      <c r="I145" s="92">
        <v>1475999.9999999998</v>
      </c>
      <c r="J145" s="92">
        <v>300888.00000000023</v>
      </c>
      <c r="K145" s="92">
        <v>12537.000000000009</v>
      </c>
      <c r="L145" s="92">
        <v>12655.563479999999</v>
      </c>
      <c r="M145" s="92">
        <v>9736.7144399999979</v>
      </c>
      <c r="N145" s="92">
        <v>27819.184114285708</v>
      </c>
      <c r="P145" s="339"/>
      <c r="Q145" s="339"/>
      <c r="R145" s="341"/>
      <c r="S145" s="341"/>
      <c r="T145" s="341"/>
      <c r="U145" s="341"/>
      <c r="V145" s="341"/>
      <c r="W145" s="341"/>
    </row>
    <row r="146" spans="2:23" x14ac:dyDescent="0.25">
      <c r="B146" s="792"/>
      <c r="C146" s="726" t="s">
        <v>379</v>
      </c>
      <c r="D146" s="727">
        <v>90</v>
      </c>
      <c r="E146" s="722" t="s">
        <v>338</v>
      </c>
      <c r="F146" s="722" t="s">
        <v>216</v>
      </c>
      <c r="G146" s="92">
        <v>1522800</v>
      </c>
      <c r="H146" s="92">
        <v>1705308</v>
      </c>
      <c r="I146" s="92">
        <v>1405999.9999999998</v>
      </c>
      <c r="J146" s="92">
        <v>284308.00000000023</v>
      </c>
      <c r="K146" s="92">
        <v>11846.166666666677</v>
      </c>
      <c r="L146" s="92">
        <v>12055.367379999998</v>
      </c>
      <c r="M146" s="92">
        <v>9274.9461399999982</v>
      </c>
      <c r="N146" s="92">
        <v>26499.846114285712</v>
      </c>
      <c r="P146" s="339"/>
      <c r="Q146" s="339"/>
      <c r="R146" s="341"/>
      <c r="S146" s="341"/>
      <c r="T146" s="341"/>
      <c r="U146" s="341"/>
      <c r="V146" s="341"/>
      <c r="W146" s="341"/>
    </row>
    <row r="147" spans="2:23" ht="15.75" thickBot="1" x14ac:dyDescent="0.3">
      <c r="B147" s="793"/>
      <c r="C147" s="728" t="s">
        <v>380</v>
      </c>
      <c r="D147" s="729">
        <v>90</v>
      </c>
      <c r="E147" s="730" t="s">
        <v>338</v>
      </c>
      <c r="F147" s="730" t="s">
        <v>217</v>
      </c>
      <c r="G147" s="92">
        <v>1522800</v>
      </c>
      <c r="H147" s="92">
        <v>1705308</v>
      </c>
      <c r="I147" s="92">
        <v>1405999.9999999998</v>
      </c>
      <c r="J147" s="92">
        <v>284308.00000000023</v>
      </c>
      <c r="K147" s="92">
        <v>11846.166666666677</v>
      </c>
      <c r="L147" s="92">
        <v>12055.367379999998</v>
      </c>
      <c r="M147" s="92">
        <v>9274.9461399999982</v>
      </c>
      <c r="N147" s="92">
        <v>26499.846114285712</v>
      </c>
      <c r="P147" s="339"/>
      <c r="Q147" s="339"/>
      <c r="R147" s="341"/>
      <c r="S147" s="341"/>
      <c r="T147" s="341"/>
      <c r="U147" s="341"/>
      <c r="V147" s="341"/>
      <c r="W147" s="341"/>
    </row>
    <row r="148" spans="2:23" x14ac:dyDescent="0.25">
      <c r="B148" s="794">
        <v>13</v>
      </c>
      <c r="C148" s="731" t="s">
        <v>381</v>
      </c>
      <c r="D148" s="732">
        <v>90</v>
      </c>
      <c r="E148" s="725" t="s">
        <v>375</v>
      </c>
      <c r="F148" s="725" t="s">
        <v>217</v>
      </c>
      <c r="G148" s="92">
        <v>1594800</v>
      </c>
      <c r="H148" s="92">
        <v>1785228</v>
      </c>
      <c r="I148" s="92">
        <v>1405999.9999999998</v>
      </c>
      <c r="J148" s="92">
        <v>364228.00000000023</v>
      </c>
      <c r="K148" s="92">
        <v>15176.166666666677</v>
      </c>
      <c r="L148" s="92">
        <v>12055.367379999998</v>
      </c>
      <c r="M148" s="92">
        <v>9274.9461399999982</v>
      </c>
      <c r="N148" s="92">
        <v>26499.846114285712</v>
      </c>
      <c r="P148" s="339"/>
      <c r="Q148" s="339"/>
      <c r="R148" s="340"/>
      <c r="S148" s="340"/>
      <c r="T148" s="340"/>
      <c r="U148" s="340"/>
      <c r="V148" s="340"/>
      <c r="W148" s="340"/>
    </row>
    <row r="149" spans="2:23" ht="15.75" thickBot="1" x14ac:dyDescent="0.3">
      <c r="B149" s="795"/>
      <c r="C149" s="733" t="s">
        <v>382</v>
      </c>
      <c r="D149" s="727">
        <v>90</v>
      </c>
      <c r="E149" s="722" t="s">
        <v>375</v>
      </c>
      <c r="F149" s="722" t="s">
        <v>216</v>
      </c>
      <c r="G149" s="92">
        <v>1594800</v>
      </c>
      <c r="H149" s="92">
        <v>1785228</v>
      </c>
      <c r="I149" s="92">
        <v>1405999.9999999998</v>
      </c>
      <c r="J149" s="92">
        <v>364228.00000000023</v>
      </c>
      <c r="K149" s="92">
        <v>15176.166666666677</v>
      </c>
      <c r="L149" s="92">
        <v>12055.367379999998</v>
      </c>
      <c r="M149" s="92">
        <v>9274.9461399999982</v>
      </c>
      <c r="N149" s="92">
        <v>26499.846114285712</v>
      </c>
      <c r="P149" s="339"/>
      <c r="Q149" s="339"/>
      <c r="R149" s="341"/>
      <c r="S149" s="340"/>
      <c r="T149" s="340"/>
      <c r="U149" s="340"/>
      <c r="V149" s="341"/>
      <c r="W149" s="340"/>
    </row>
    <row r="150" spans="2:23" ht="25.5" x14ac:dyDescent="0.25">
      <c r="B150" s="794">
        <v>14</v>
      </c>
      <c r="C150" s="734" t="s">
        <v>383</v>
      </c>
      <c r="D150" s="725">
        <v>90</v>
      </c>
      <c r="E150" s="725" t="s">
        <v>338</v>
      </c>
      <c r="F150" s="725" t="s">
        <v>217</v>
      </c>
      <c r="G150" s="92">
        <v>1486800</v>
      </c>
      <c r="H150" s="92">
        <v>1665348</v>
      </c>
      <c r="I150" s="92">
        <v>1405999.9999999998</v>
      </c>
      <c r="J150" s="92">
        <v>244348.00000000023</v>
      </c>
      <c r="K150" s="92">
        <v>10181.166666666677</v>
      </c>
      <c r="L150" s="92">
        <v>12055.367379999998</v>
      </c>
      <c r="M150" s="92">
        <v>9274.9461399999982</v>
      </c>
      <c r="N150" s="92">
        <v>26499.846114285712</v>
      </c>
      <c r="P150" s="339"/>
      <c r="Q150" s="339"/>
      <c r="R150" s="340"/>
      <c r="S150" s="340"/>
      <c r="T150" s="340"/>
      <c r="U150" s="340"/>
      <c r="V150" s="340"/>
      <c r="W150" s="340"/>
    </row>
    <row r="151" spans="2:23" ht="15.75" thickBot="1" x14ac:dyDescent="0.3">
      <c r="B151" s="796"/>
      <c r="C151" s="735" t="s">
        <v>384</v>
      </c>
      <c r="D151" s="730">
        <v>90</v>
      </c>
      <c r="E151" s="730" t="s">
        <v>338</v>
      </c>
      <c r="F151" s="730" t="s">
        <v>216</v>
      </c>
      <c r="G151" s="92">
        <v>1486800</v>
      </c>
      <c r="H151" s="92">
        <v>1665348</v>
      </c>
      <c r="I151" s="92">
        <v>1405999.9999999998</v>
      </c>
      <c r="J151" s="92">
        <v>244348.00000000023</v>
      </c>
      <c r="K151" s="92">
        <v>10181.166666666677</v>
      </c>
      <c r="L151" s="92">
        <v>12055.367379999998</v>
      </c>
      <c r="M151" s="92">
        <v>9274.9461399999982</v>
      </c>
      <c r="N151" s="92">
        <v>26499.846114285712</v>
      </c>
      <c r="P151" s="339"/>
      <c r="Q151" s="339"/>
      <c r="R151" s="341"/>
      <c r="S151" s="340"/>
      <c r="T151" s="340"/>
      <c r="U151" s="340"/>
      <c r="V151" s="341"/>
      <c r="W151" s="340"/>
    </row>
    <row r="152" spans="2:23" x14ac:dyDescent="0.25">
      <c r="B152" s="797">
        <v>16</v>
      </c>
      <c r="C152" s="736" t="s">
        <v>385</v>
      </c>
      <c r="D152" s="737">
        <v>100</v>
      </c>
      <c r="E152" s="737" t="s">
        <v>338</v>
      </c>
      <c r="F152" s="737" t="s">
        <v>216</v>
      </c>
      <c r="G152" s="92">
        <v>1610800</v>
      </c>
      <c r="H152" s="92">
        <v>1802988</v>
      </c>
      <c r="I152" s="92">
        <v>1475999.9999999998</v>
      </c>
      <c r="J152" s="92">
        <v>311988.00000000023</v>
      </c>
      <c r="K152" s="92">
        <v>12999.500000000009</v>
      </c>
      <c r="L152" s="92">
        <v>12655.563479999999</v>
      </c>
      <c r="M152" s="92">
        <v>9736.7144399999979</v>
      </c>
      <c r="N152" s="92">
        <v>27819.184114285708</v>
      </c>
      <c r="P152" s="339"/>
      <c r="Q152" s="339"/>
      <c r="R152" s="341"/>
      <c r="S152" s="341"/>
      <c r="T152" s="341"/>
      <c r="U152" s="341"/>
      <c r="V152" s="341"/>
      <c r="W152" s="341"/>
    </row>
    <row r="153" spans="2:23" x14ac:dyDescent="0.25">
      <c r="B153" s="789"/>
      <c r="C153" s="738" t="s">
        <v>386</v>
      </c>
      <c r="D153" s="722">
        <v>90</v>
      </c>
      <c r="E153" s="722" t="s">
        <v>338</v>
      </c>
      <c r="F153" s="722" t="s">
        <v>216</v>
      </c>
      <c r="G153" s="92">
        <v>1531800</v>
      </c>
      <c r="H153" s="92">
        <v>1715298</v>
      </c>
      <c r="I153" s="92">
        <v>1405999.9999999998</v>
      </c>
      <c r="J153" s="92">
        <v>294298.00000000023</v>
      </c>
      <c r="K153" s="92">
        <v>12262.416666666677</v>
      </c>
      <c r="L153" s="92">
        <v>12055.367379999998</v>
      </c>
      <c r="M153" s="92">
        <v>9274.9461399999982</v>
      </c>
      <c r="N153" s="92">
        <v>26499.846114285712</v>
      </c>
      <c r="P153" s="339"/>
      <c r="Q153" s="339"/>
      <c r="R153" s="341"/>
      <c r="S153" s="341"/>
      <c r="T153" s="341"/>
      <c r="U153" s="341"/>
      <c r="V153" s="341"/>
      <c r="W153" s="341"/>
    </row>
    <row r="154" spans="2:23" x14ac:dyDescent="0.25">
      <c r="B154" s="789"/>
      <c r="C154" s="738" t="s">
        <v>387</v>
      </c>
      <c r="D154" s="722">
        <v>90</v>
      </c>
      <c r="E154" s="722" t="s">
        <v>338</v>
      </c>
      <c r="F154" s="722" t="s">
        <v>217</v>
      </c>
      <c r="G154" s="92">
        <v>1531800</v>
      </c>
      <c r="H154" s="92">
        <v>1715298</v>
      </c>
      <c r="I154" s="92">
        <v>1405999.9999999998</v>
      </c>
      <c r="J154" s="92">
        <v>294298.00000000023</v>
      </c>
      <c r="K154" s="92">
        <v>12262.416666666677</v>
      </c>
      <c r="L154" s="92">
        <v>12055.367379999998</v>
      </c>
      <c r="M154" s="92">
        <v>9274.9461399999982</v>
      </c>
      <c r="N154" s="92">
        <v>26499.846114285712</v>
      </c>
      <c r="P154" s="339"/>
      <c r="Q154" s="339"/>
      <c r="R154" s="341"/>
      <c r="S154" s="341"/>
      <c r="T154" s="341"/>
      <c r="U154" s="341"/>
      <c r="V154" s="341"/>
      <c r="W154" s="341"/>
    </row>
    <row r="155" spans="2:23" x14ac:dyDescent="0.25">
      <c r="B155" s="789"/>
      <c r="C155" s="739" t="s">
        <v>388</v>
      </c>
      <c r="D155" s="722">
        <v>90</v>
      </c>
      <c r="E155" s="722" t="s">
        <v>338</v>
      </c>
      <c r="F155" s="722" t="s">
        <v>217</v>
      </c>
      <c r="G155" s="92">
        <v>1531800</v>
      </c>
      <c r="H155" s="92">
        <v>1715298</v>
      </c>
      <c r="I155" s="92">
        <v>1405999.9999999998</v>
      </c>
      <c r="J155" s="92">
        <v>294298.00000000023</v>
      </c>
      <c r="K155" s="92">
        <v>12262.416666666677</v>
      </c>
      <c r="L155" s="92">
        <v>12055.367379999998</v>
      </c>
      <c r="M155" s="92">
        <v>9274.9461399999982</v>
      </c>
      <c r="N155" s="92">
        <v>26499.846114285712</v>
      </c>
      <c r="P155" s="339"/>
      <c r="Q155" s="339"/>
      <c r="R155" s="341"/>
      <c r="S155" s="340"/>
      <c r="T155" s="340"/>
      <c r="U155" s="340"/>
      <c r="V155" s="340"/>
      <c r="W155" s="340"/>
    </row>
    <row r="156" spans="2:23" x14ac:dyDescent="0.25">
      <c r="B156" s="789"/>
      <c r="C156" s="739" t="s">
        <v>389</v>
      </c>
      <c r="D156" s="722">
        <v>90</v>
      </c>
      <c r="E156" s="722" t="s">
        <v>338</v>
      </c>
      <c r="F156" s="722" t="s">
        <v>216</v>
      </c>
      <c r="G156" s="92">
        <v>1531800</v>
      </c>
      <c r="H156" s="92">
        <v>1715298</v>
      </c>
      <c r="I156" s="92">
        <v>1405999.9999999998</v>
      </c>
      <c r="J156" s="92">
        <v>294298.00000000023</v>
      </c>
      <c r="K156" s="92">
        <v>12262.416666666677</v>
      </c>
      <c r="L156" s="92">
        <v>12055.367379999998</v>
      </c>
      <c r="M156" s="92">
        <v>9274.9461399999982</v>
      </c>
      <c r="N156" s="92">
        <v>26499.846114285712</v>
      </c>
      <c r="P156" s="339"/>
      <c r="Q156" s="339"/>
      <c r="R156" s="341"/>
      <c r="S156" s="341"/>
      <c r="T156" s="341"/>
      <c r="U156" s="341"/>
      <c r="V156" s="341"/>
      <c r="W156" s="341"/>
    </row>
    <row r="157" spans="2:23" ht="15.75" thickBot="1" x14ac:dyDescent="0.3">
      <c r="B157" s="790"/>
      <c r="C157" s="740" t="s">
        <v>390</v>
      </c>
      <c r="D157" s="730">
        <v>98</v>
      </c>
      <c r="E157" s="730" t="s">
        <v>391</v>
      </c>
      <c r="F157" s="730" t="s">
        <v>216</v>
      </c>
      <c r="G157" s="92">
        <v>1614600</v>
      </c>
      <c r="H157" s="92">
        <v>1807206</v>
      </c>
      <c r="I157" s="92">
        <v>1461999.9999999998</v>
      </c>
      <c r="J157" s="92">
        <v>330206.00000000023</v>
      </c>
      <c r="K157" s="92">
        <v>13758.583333333343</v>
      </c>
      <c r="L157" s="92">
        <v>12535.524259999998</v>
      </c>
      <c r="M157" s="92">
        <v>9644.3607799999972</v>
      </c>
      <c r="N157" s="92">
        <v>27555.316514285707</v>
      </c>
      <c r="P157" s="339"/>
      <c r="Q157" s="339"/>
      <c r="R157" s="341"/>
      <c r="S157" s="341"/>
      <c r="T157" s="341"/>
      <c r="U157" s="341"/>
      <c r="V157" s="341"/>
      <c r="W157" s="341"/>
    </row>
    <row r="158" spans="2:23" x14ac:dyDescent="0.25">
      <c r="B158" s="789">
        <v>17</v>
      </c>
      <c r="C158" s="741">
        <v>3</v>
      </c>
      <c r="D158" s="722">
        <v>102</v>
      </c>
      <c r="E158" s="722" t="s">
        <v>338</v>
      </c>
      <c r="F158" s="722" t="s">
        <v>217</v>
      </c>
      <c r="G158" s="92">
        <v>1626600</v>
      </c>
      <c r="H158" s="92">
        <v>1820526</v>
      </c>
      <c r="I158" s="92">
        <v>1489999.9999999998</v>
      </c>
      <c r="J158" s="92">
        <v>315526.00000000023</v>
      </c>
      <c r="K158" s="92">
        <v>13146.916666666677</v>
      </c>
      <c r="L158" s="92">
        <v>12775.602699999999</v>
      </c>
      <c r="M158" s="92">
        <v>9829.0680999999986</v>
      </c>
      <c r="N158" s="92">
        <v>28083.051714285713</v>
      </c>
      <c r="P158" s="339"/>
      <c r="Q158" s="339"/>
      <c r="R158" s="341"/>
      <c r="S158" s="341"/>
      <c r="T158" s="341"/>
      <c r="U158" s="341"/>
      <c r="V158" s="341"/>
      <c r="W158" s="341"/>
    </row>
    <row r="159" spans="2:23" x14ac:dyDescent="0.25">
      <c r="B159" s="789"/>
      <c r="C159" s="741" t="s">
        <v>392</v>
      </c>
      <c r="D159" s="722">
        <v>90</v>
      </c>
      <c r="E159" s="722" t="s">
        <v>338</v>
      </c>
      <c r="F159" s="722" t="s">
        <v>216</v>
      </c>
      <c r="G159" s="92">
        <v>1531800</v>
      </c>
      <c r="H159" s="92">
        <v>1715298</v>
      </c>
      <c r="I159" s="92">
        <v>1405999.9999999998</v>
      </c>
      <c r="J159" s="92">
        <v>294298.00000000023</v>
      </c>
      <c r="K159" s="92">
        <v>12262.416666666677</v>
      </c>
      <c r="L159" s="92">
        <v>12055.367379999998</v>
      </c>
      <c r="M159" s="92">
        <v>9274.9461399999982</v>
      </c>
      <c r="N159" s="92">
        <v>26499.846114285712</v>
      </c>
      <c r="P159" s="339"/>
      <c r="Q159" s="339"/>
      <c r="R159" s="341"/>
      <c r="S159" s="341"/>
      <c r="T159" s="341"/>
      <c r="U159" s="341"/>
      <c r="V159" s="341"/>
      <c r="W159" s="341"/>
    </row>
    <row r="160" spans="2:23" x14ac:dyDescent="0.25">
      <c r="B160" s="789"/>
      <c r="C160" s="741" t="s">
        <v>393</v>
      </c>
      <c r="D160" s="722">
        <v>90</v>
      </c>
      <c r="E160" s="722" t="s">
        <v>338</v>
      </c>
      <c r="F160" s="722" t="s">
        <v>217</v>
      </c>
      <c r="G160" s="92">
        <v>1531800</v>
      </c>
      <c r="H160" s="92">
        <v>1715298</v>
      </c>
      <c r="I160" s="92">
        <v>1405999.9999999998</v>
      </c>
      <c r="J160" s="92">
        <v>294298.00000000023</v>
      </c>
      <c r="K160" s="92">
        <v>12262.416666666677</v>
      </c>
      <c r="L160" s="92">
        <v>12055.367379999998</v>
      </c>
      <c r="M160" s="92">
        <v>9274.9461399999982</v>
      </c>
      <c r="N160" s="92">
        <v>26499.846114285712</v>
      </c>
      <c r="P160" s="339"/>
      <c r="Q160" s="339"/>
      <c r="R160" s="341"/>
      <c r="S160" s="341"/>
      <c r="T160" s="341"/>
      <c r="U160" s="341"/>
      <c r="V160" s="341"/>
      <c r="W160" s="341"/>
    </row>
    <row r="161" spans="2:23" x14ac:dyDescent="0.25">
      <c r="B161" s="789"/>
      <c r="C161" s="742" t="s">
        <v>394</v>
      </c>
      <c r="D161" s="722">
        <v>90</v>
      </c>
      <c r="E161" s="722" t="s">
        <v>338</v>
      </c>
      <c r="F161" s="722" t="s">
        <v>216</v>
      </c>
      <c r="G161" s="92">
        <v>1531800</v>
      </c>
      <c r="H161" s="92">
        <v>1715298</v>
      </c>
      <c r="I161" s="92">
        <v>1405999.9999999998</v>
      </c>
      <c r="J161" s="92">
        <v>294298.00000000023</v>
      </c>
      <c r="K161" s="92">
        <v>12262.416666666677</v>
      </c>
      <c r="L161" s="92">
        <v>12055.367379999998</v>
      </c>
      <c r="M161" s="92">
        <v>9274.9461399999982</v>
      </c>
      <c r="N161" s="92">
        <v>26499.846114285712</v>
      </c>
      <c r="P161" s="339"/>
      <c r="Q161" s="339"/>
      <c r="R161" s="341"/>
      <c r="S161" s="341"/>
      <c r="T161" s="341"/>
      <c r="U161" s="341"/>
      <c r="V161" s="341"/>
      <c r="W161" s="341"/>
    </row>
    <row r="162" spans="2:23" ht="15.75" thickBot="1" x14ac:dyDescent="0.3">
      <c r="B162" s="790"/>
      <c r="C162" s="743" t="s">
        <v>395</v>
      </c>
      <c r="D162" s="730">
        <v>90</v>
      </c>
      <c r="E162" s="730" t="s">
        <v>338</v>
      </c>
      <c r="F162" s="730" t="s">
        <v>217</v>
      </c>
      <c r="G162" s="92">
        <v>1531800</v>
      </c>
      <c r="H162" s="92">
        <v>1715298</v>
      </c>
      <c r="I162" s="92">
        <v>1405999.9999999998</v>
      </c>
      <c r="J162" s="92">
        <v>294298.00000000023</v>
      </c>
      <c r="K162" s="92">
        <v>12262.416666666677</v>
      </c>
      <c r="L162" s="92">
        <v>12055.367379999998</v>
      </c>
      <c r="M162" s="92">
        <v>9274.9461399999982</v>
      </c>
      <c r="N162" s="92">
        <v>26499.846114285712</v>
      </c>
      <c r="P162" s="339"/>
      <c r="Q162" s="339"/>
      <c r="R162" s="341"/>
      <c r="S162" s="341"/>
      <c r="T162" s="341"/>
      <c r="U162" s="341"/>
      <c r="V162" s="341"/>
      <c r="W162" s="341"/>
    </row>
    <row r="163" spans="2:23" ht="25.5" x14ac:dyDescent="0.25">
      <c r="B163" s="797">
        <v>18</v>
      </c>
      <c r="C163" s="744" t="s">
        <v>396</v>
      </c>
      <c r="D163" s="737">
        <v>90</v>
      </c>
      <c r="E163" s="737" t="s">
        <v>338</v>
      </c>
      <c r="F163" s="737" t="s">
        <v>216</v>
      </c>
      <c r="G163" s="92">
        <v>1576800</v>
      </c>
      <c r="H163" s="92">
        <v>1765248</v>
      </c>
      <c r="I163" s="92">
        <v>1405999.9999999998</v>
      </c>
      <c r="J163" s="92">
        <v>344248.00000000023</v>
      </c>
      <c r="K163" s="92">
        <v>14343.666666666677</v>
      </c>
      <c r="L163" s="92">
        <v>12055.367379999998</v>
      </c>
      <c r="M163" s="92">
        <v>9274.9461399999982</v>
      </c>
      <c r="N163" s="92">
        <v>26499.846114285712</v>
      </c>
      <c r="P163" s="339"/>
      <c r="Q163" s="339"/>
      <c r="R163" s="340"/>
      <c r="S163" s="340"/>
      <c r="T163" s="340"/>
      <c r="U163" s="340"/>
      <c r="V163" s="340"/>
      <c r="W163" s="340"/>
    </row>
    <row r="164" spans="2:23" ht="25.5" x14ac:dyDescent="0.25">
      <c r="B164" s="789"/>
      <c r="C164" s="721" t="s">
        <v>397</v>
      </c>
      <c r="D164" s="722">
        <v>90</v>
      </c>
      <c r="E164" s="722" t="s">
        <v>338</v>
      </c>
      <c r="F164" s="722" t="s">
        <v>217</v>
      </c>
      <c r="G164" s="92">
        <v>1576800</v>
      </c>
      <c r="H164" s="92">
        <v>1765248</v>
      </c>
      <c r="I164" s="92">
        <v>1405999.9999999998</v>
      </c>
      <c r="J164" s="92">
        <v>344248.00000000023</v>
      </c>
      <c r="K164" s="92">
        <v>14343.666666666677</v>
      </c>
      <c r="L164" s="92">
        <v>12055.367379999998</v>
      </c>
      <c r="M164" s="92">
        <v>9274.9461399999982</v>
      </c>
      <c r="N164" s="92">
        <v>26499.846114285712</v>
      </c>
      <c r="P164" s="339"/>
      <c r="Q164" s="339"/>
      <c r="R164" s="340"/>
      <c r="S164" s="340"/>
      <c r="T164" s="340"/>
      <c r="U164" s="340"/>
      <c r="V164" s="340"/>
      <c r="W164" s="340"/>
    </row>
    <row r="165" spans="2:23" x14ac:dyDescent="0.25">
      <c r="B165" s="789"/>
      <c r="C165" s="742" t="s">
        <v>398</v>
      </c>
      <c r="D165" s="722">
        <v>109</v>
      </c>
      <c r="E165" s="722" t="s">
        <v>399</v>
      </c>
      <c r="F165" s="722" t="s">
        <v>216</v>
      </c>
      <c r="G165" s="92">
        <v>1769100</v>
      </c>
      <c r="H165" s="92">
        <v>1978701</v>
      </c>
      <c r="I165" s="92">
        <v>1538999.9999999998</v>
      </c>
      <c r="J165" s="92">
        <v>424701.00000000023</v>
      </c>
      <c r="K165" s="92">
        <v>17695.875000000011</v>
      </c>
      <c r="L165" s="92">
        <v>13195.739969999999</v>
      </c>
      <c r="M165" s="92">
        <v>10152.305909999997</v>
      </c>
      <c r="N165" s="92">
        <v>29006.588314285709</v>
      </c>
      <c r="P165" s="339"/>
      <c r="Q165" s="339"/>
      <c r="R165" s="341"/>
      <c r="S165" s="340"/>
      <c r="T165" s="340"/>
      <c r="U165" s="340"/>
      <c r="V165" s="341"/>
      <c r="W165" s="340"/>
    </row>
    <row r="166" spans="2:23" ht="15.75" thickBot="1" x14ac:dyDescent="0.3">
      <c r="B166" s="790"/>
      <c r="C166" s="743" t="s">
        <v>400</v>
      </c>
      <c r="D166" s="730">
        <v>113</v>
      </c>
      <c r="E166" s="730" t="s">
        <v>399</v>
      </c>
      <c r="F166" s="730" t="s">
        <v>217</v>
      </c>
      <c r="G166" s="92">
        <v>1803900</v>
      </c>
      <c r="H166" s="92">
        <v>2017329</v>
      </c>
      <c r="I166" s="92">
        <v>1566999.9999999998</v>
      </c>
      <c r="J166" s="92">
        <v>435329.00000000023</v>
      </c>
      <c r="K166" s="92">
        <v>18138.708333333343</v>
      </c>
      <c r="L166" s="92">
        <v>13435.818409999998</v>
      </c>
      <c r="M166" s="92">
        <v>10337.013229999999</v>
      </c>
      <c r="N166" s="92">
        <v>29534.323514285712</v>
      </c>
      <c r="P166" s="339"/>
      <c r="Q166" s="339"/>
      <c r="R166" s="341"/>
      <c r="S166" s="340"/>
      <c r="T166" s="340"/>
      <c r="U166" s="340"/>
      <c r="V166" s="341"/>
      <c r="W166" s="340"/>
    </row>
    <row r="167" spans="2:23" x14ac:dyDescent="0.25">
      <c r="B167" s="849">
        <v>19</v>
      </c>
      <c r="C167" s="745">
        <v>1</v>
      </c>
      <c r="D167" s="737">
        <v>96</v>
      </c>
      <c r="E167" s="737" t="s">
        <v>399</v>
      </c>
      <c r="F167" s="737" t="s">
        <v>217</v>
      </c>
      <c r="G167" s="92">
        <v>1656000</v>
      </c>
      <c r="H167" s="92">
        <v>1853160</v>
      </c>
      <c r="I167" s="92">
        <v>1447999.9999999998</v>
      </c>
      <c r="J167" s="92">
        <v>390160.00000000023</v>
      </c>
      <c r="K167" s="92">
        <v>16256.666666666677</v>
      </c>
      <c r="L167" s="92">
        <v>12415.485039999998</v>
      </c>
      <c r="M167" s="92">
        <v>9552.0071199999984</v>
      </c>
      <c r="N167" s="92">
        <v>27291.448914285713</v>
      </c>
      <c r="P167" s="339"/>
      <c r="Q167" s="339"/>
      <c r="R167" s="341"/>
      <c r="S167" s="341"/>
      <c r="T167" s="341"/>
      <c r="U167" s="341"/>
      <c r="V167" s="341"/>
      <c r="W167" s="341"/>
    </row>
    <row r="168" spans="2:23" x14ac:dyDescent="0.25">
      <c r="B168" s="850"/>
      <c r="C168" s="741">
        <v>2</v>
      </c>
      <c r="D168" s="722">
        <v>90</v>
      </c>
      <c r="E168" s="722" t="s">
        <v>338</v>
      </c>
      <c r="F168" s="722" t="s">
        <v>216</v>
      </c>
      <c r="G168" s="92">
        <v>1576800</v>
      </c>
      <c r="H168" s="92">
        <v>1765248</v>
      </c>
      <c r="I168" s="92">
        <v>1405999.9999999998</v>
      </c>
      <c r="J168" s="92">
        <v>344248.00000000023</v>
      </c>
      <c r="K168" s="92">
        <v>14343.666666666677</v>
      </c>
      <c r="L168" s="92">
        <v>12055.367379999998</v>
      </c>
      <c r="M168" s="92">
        <v>9274.9461399999982</v>
      </c>
      <c r="N168" s="92">
        <v>26499.846114285712</v>
      </c>
      <c r="P168" s="339"/>
      <c r="Q168" s="339"/>
      <c r="R168" s="341"/>
      <c r="S168" s="341"/>
      <c r="T168" s="341"/>
      <c r="U168" s="341"/>
      <c r="V168" s="341"/>
      <c r="W168" s="341"/>
    </row>
    <row r="169" spans="2:23" x14ac:dyDescent="0.25">
      <c r="B169" s="850"/>
      <c r="C169" s="741" t="s">
        <v>401</v>
      </c>
      <c r="D169" s="722">
        <v>89</v>
      </c>
      <c r="E169" s="722" t="s">
        <v>338</v>
      </c>
      <c r="F169" s="722" t="s">
        <v>217</v>
      </c>
      <c r="G169" s="92">
        <v>1568400</v>
      </c>
      <c r="H169" s="92">
        <v>1755924</v>
      </c>
      <c r="I169" s="92">
        <v>1398999.9999999998</v>
      </c>
      <c r="J169" s="92">
        <v>341924.00000000023</v>
      </c>
      <c r="K169" s="92">
        <v>14246.833333333343</v>
      </c>
      <c r="L169" s="92">
        <v>11995.347769999998</v>
      </c>
      <c r="M169" s="92">
        <v>9228.7693099999979</v>
      </c>
      <c r="N169" s="92">
        <v>26367.91231428571</v>
      </c>
      <c r="P169" s="339"/>
      <c r="Q169" s="339"/>
      <c r="R169" s="341"/>
      <c r="S169" s="341"/>
      <c r="T169" s="341"/>
      <c r="U169" s="341"/>
      <c r="V169" s="341"/>
      <c r="W169" s="341"/>
    </row>
    <row r="170" spans="2:23" x14ac:dyDescent="0.25">
      <c r="B170" s="850"/>
      <c r="C170" s="741" t="s">
        <v>402</v>
      </c>
      <c r="D170" s="722">
        <v>84</v>
      </c>
      <c r="E170" s="722" t="s">
        <v>338</v>
      </c>
      <c r="F170" s="722" t="s">
        <v>216</v>
      </c>
      <c r="G170" s="92">
        <v>1526400</v>
      </c>
      <c r="H170" s="92">
        <v>1709304</v>
      </c>
      <c r="I170" s="92">
        <v>1362999.9999999998</v>
      </c>
      <c r="J170" s="92">
        <v>331304.00000000023</v>
      </c>
      <c r="K170" s="92">
        <v>13804.333333333343</v>
      </c>
      <c r="L170" s="92">
        <v>11686.675489999998</v>
      </c>
      <c r="M170" s="92">
        <v>8991.2884699999977</v>
      </c>
      <c r="N170" s="92">
        <v>25689.395628571423</v>
      </c>
      <c r="P170" s="339"/>
      <c r="Q170" s="339"/>
      <c r="R170" s="341"/>
      <c r="S170" s="341"/>
      <c r="T170" s="341"/>
      <c r="U170" s="341"/>
      <c r="V170" s="341"/>
      <c r="W170" s="341"/>
    </row>
    <row r="171" spans="2:23" x14ac:dyDescent="0.25">
      <c r="B171" s="850"/>
      <c r="C171" s="741" t="s">
        <v>403</v>
      </c>
      <c r="D171" s="722">
        <v>84</v>
      </c>
      <c r="E171" s="722" t="s">
        <v>338</v>
      </c>
      <c r="F171" s="722" t="s">
        <v>217</v>
      </c>
      <c r="G171" s="92">
        <v>1526400</v>
      </c>
      <c r="H171" s="92">
        <v>1709304</v>
      </c>
      <c r="I171" s="92">
        <v>1362999.9999999998</v>
      </c>
      <c r="J171" s="92">
        <v>331304.00000000023</v>
      </c>
      <c r="K171" s="92">
        <v>13804.333333333343</v>
      </c>
      <c r="L171" s="92">
        <v>11686.675489999998</v>
      </c>
      <c r="M171" s="92">
        <v>8991.2884699999977</v>
      </c>
      <c r="N171" s="92">
        <v>25689.395628571423</v>
      </c>
      <c r="P171" s="339"/>
      <c r="Q171" s="339"/>
      <c r="R171" s="341"/>
      <c r="S171" s="341"/>
      <c r="T171" s="341"/>
      <c r="U171" s="341"/>
      <c r="V171" s="341"/>
      <c r="W171" s="341"/>
    </row>
    <row r="172" spans="2:23" ht="15.75" thickBot="1" x14ac:dyDescent="0.3">
      <c r="B172" s="851"/>
      <c r="C172" s="746">
        <v>7</v>
      </c>
      <c r="D172" s="730">
        <v>100</v>
      </c>
      <c r="E172" s="730" t="s">
        <v>391</v>
      </c>
      <c r="F172" s="730" t="s">
        <v>217</v>
      </c>
      <c r="G172" s="92">
        <v>1680800</v>
      </c>
      <c r="H172" s="92">
        <v>1880688</v>
      </c>
      <c r="I172" s="92">
        <v>1475999.9999999998</v>
      </c>
      <c r="J172" s="92">
        <v>389688.00000000023</v>
      </c>
      <c r="K172" s="92">
        <v>16237.000000000009</v>
      </c>
      <c r="L172" s="92">
        <v>12655.563479999999</v>
      </c>
      <c r="M172" s="92">
        <v>9736.7144399999979</v>
      </c>
      <c r="N172" s="92">
        <v>27819.184114285708</v>
      </c>
      <c r="P172" s="339"/>
      <c r="Q172" s="339"/>
      <c r="R172" s="341"/>
      <c r="S172" s="341"/>
      <c r="T172" s="341"/>
      <c r="U172" s="341"/>
      <c r="V172" s="341"/>
      <c r="W172" s="341"/>
    </row>
    <row r="173" spans="2:23" x14ac:dyDescent="0.25">
      <c r="B173" s="797">
        <v>20</v>
      </c>
      <c r="C173" s="745">
        <v>1</v>
      </c>
      <c r="D173" s="737">
        <v>105</v>
      </c>
      <c r="E173" s="737" t="s">
        <v>404</v>
      </c>
      <c r="F173" s="737" t="s">
        <v>217</v>
      </c>
      <c r="G173" s="92">
        <v>1755300</v>
      </c>
      <c r="H173" s="92">
        <v>1963383</v>
      </c>
      <c r="I173" s="92">
        <v>1510999.9999999998</v>
      </c>
      <c r="J173" s="92">
        <v>437383.00000000023</v>
      </c>
      <c r="K173" s="92">
        <v>18224.291666666675</v>
      </c>
      <c r="L173" s="92">
        <v>12955.661529999999</v>
      </c>
      <c r="M173" s="92">
        <v>9967.5985899999978</v>
      </c>
      <c r="N173" s="92">
        <v>28478.85311428571</v>
      </c>
      <c r="P173" s="339"/>
      <c r="Q173" s="339"/>
      <c r="R173" s="341"/>
      <c r="S173" s="341"/>
      <c r="T173" s="341"/>
      <c r="U173" s="341"/>
      <c r="V173" s="341"/>
      <c r="W173" s="341"/>
    </row>
    <row r="174" spans="2:23" x14ac:dyDescent="0.25">
      <c r="B174" s="789"/>
      <c r="C174" s="741" t="s">
        <v>405</v>
      </c>
      <c r="D174" s="722">
        <v>84</v>
      </c>
      <c r="E174" s="722" t="s">
        <v>406</v>
      </c>
      <c r="F174" s="722" t="s">
        <v>216</v>
      </c>
      <c r="G174" s="92">
        <v>1568400</v>
      </c>
      <c r="H174" s="92">
        <v>1755924</v>
      </c>
      <c r="I174" s="92">
        <v>1362999.9999999998</v>
      </c>
      <c r="J174" s="92">
        <v>377924.00000000023</v>
      </c>
      <c r="K174" s="92">
        <v>15746.833333333343</v>
      </c>
      <c r="L174" s="92">
        <v>11686.675489999998</v>
      </c>
      <c r="M174" s="92">
        <v>8991.2884699999977</v>
      </c>
      <c r="N174" s="92">
        <v>25689.395628571423</v>
      </c>
      <c r="P174" s="339"/>
      <c r="Q174" s="339"/>
      <c r="R174" s="341"/>
      <c r="S174" s="341"/>
      <c r="T174" s="341"/>
      <c r="U174" s="341"/>
      <c r="V174" s="341"/>
      <c r="W174" s="341"/>
    </row>
    <row r="175" spans="2:23" x14ac:dyDescent="0.25">
      <c r="B175" s="789"/>
      <c r="C175" s="741" t="s">
        <v>407</v>
      </c>
      <c r="D175" s="722">
        <v>84</v>
      </c>
      <c r="E175" s="722" t="s">
        <v>406</v>
      </c>
      <c r="F175" s="722" t="s">
        <v>217</v>
      </c>
      <c r="G175" s="92">
        <v>1568400</v>
      </c>
      <c r="H175" s="92">
        <v>1755924</v>
      </c>
      <c r="I175" s="92">
        <v>1362999.9999999998</v>
      </c>
      <c r="J175" s="92">
        <v>377924.00000000023</v>
      </c>
      <c r="K175" s="92">
        <v>15746.833333333343</v>
      </c>
      <c r="L175" s="92">
        <v>11686.675489999998</v>
      </c>
      <c r="M175" s="92">
        <v>8991.2884699999977</v>
      </c>
      <c r="N175" s="92">
        <v>25689.395628571423</v>
      </c>
      <c r="P175" s="339"/>
      <c r="Q175" s="339"/>
      <c r="R175" s="341"/>
      <c r="S175" s="341"/>
      <c r="T175" s="341"/>
      <c r="U175" s="341"/>
      <c r="V175" s="341"/>
      <c r="W175" s="341"/>
    </row>
    <row r="176" spans="2:23" ht="15.75" thickBot="1" x14ac:dyDescent="0.3">
      <c r="B176" s="790"/>
      <c r="C176" s="746">
        <v>8</v>
      </c>
      <c r="D176" s="730">
        <v>85</v>
      </c>
      <c r="E176" s="747" t="s">
        <v>408</v>
      </c>
      <c r="F176" s="730" t="s">
        <v>216</v>
      </c>
      <c r="G176" s="92">
        <v>1602800</v>
      </c>
      <c r="H176" s="92">
        <v>1794108</v>
      </c>
      <c r="I176" s="92">
        <v>1369999.9999999998</v>
      </c>
      <c r="J176" s="92">
        <v>409108.00000000023</v>
      </c>
      <c r="K176" s="92">
        <v>17046.166666666675</v>
      </c>
      <c r="L176" s="92">
        <v>11746.695099999999</v>
      </c>
      <c r="M176" s="92">
        <v>9037.465299999998</v>
      </c>
      <c r="N176" s="92">
        <v>25821.329428571426</v>
      </c>
      <c r="P176" s="339"/>
      <c r="Q176" s="339"/>
      <c r="R176" s="341"/>
      <c r="S176" s="341"/>
      <c r="T176" s="341"/>
      <c r="U176" s="341"/>
      <c r="V176" s="341"/>
      <c r="W176" s="341"/>
    </row>
    <row r="177" spans="2:23" x14ac:dyDescent="0.25">
      <c r="B177" s="797">
        <v>21</v>
      </c>
      <c r="C177" s="745">
        <v>1</v>
      </c>
      <c r="D177" s="737">
        <v>92</v>
      </c>
      <c r="E177" s="748" t="s">
        <v>408</v>
      </c>
      <c r="F177" s="737" t="s">
        <v>217</v>
      </c>
      <c r="G177" s="92">
        <v>1667200</v>
      </c>
      <c r="H177" s="92">
        <v>1865592</v>
      </c>
      <c r="I177" s="92">
        <v>1419999.9999999998</v>
      </c>
      <c r="J177" s="92">
        <v>430592.00000000023</v>
      </c>
      <c r="K177" s="92">
        <v>17941.333333333343</v>
      </c>
      <c r="L177" s="92">
        <v>12175.406599999998</v>
      </c>
      <c r="M177" s="92">
        <v>9367.2997999999989</v>
      </c>
      <c r="N177" s="92">
        <v>26763.713714285714</v>
      </c>
      <c r="P177" s="339"/>
      <c r="Q177" s="339"/>
      <c r="R177" s="341"/>
      <c r="S177" s="341"/>
      <c r="T177" s="341"/>
      <c r="U177" s="341"/>
      <c r="V177" s="341"/>
      <c r="W177" s="341"/>
    </row>
    <row r="178" spans="2:23" x14ac:dyDescent="0.25">
      <c r="B178" s="789"/>
      <c r="C178" s="741" t="s">
        <v>409</v>
      </c>
      <c r="D178" s="722">
        <v>84</v>
      </c>
      <c r="E178" s="722" t="s">
        <v>406</v>
      </c>
      <c r="F178" s="722" t="s">
        <v>216</v>
      </c>
      <c r="G178" s="92">
        <v>1568400</v>
      </c>
      <c r="H178" s="92">
        <v>1755924</v>
      </c>
      <c r="I178" s="92">
        <v>1362999.9999999998</v>
      </c>
      <c r="J178" s="92">
        <v>377924.00000000023</v>
      </c>
      <c r="K178" s="92">
        <v>15746.833333333343</v>
      </c>
      <c r="L178" s="92">
        <v>11686.675489999998</v>
      </c>
      <c r="M178" s="92">
        <v>8991.2884699999977</v>
      </c>
      <c r="N178" s="92">
        <v>25689.395628571423</v>
      </c>
      <c r="P178" s="339"/>
      <c r="Q178" s="339"/>
      <c r="R178" s="341"/>
      <c r="S178" s="341"/>
      <c r="T178" s="341"/>
      <c r="U178" s="341"/>
      <c r="V178" s="341"/>
      <c r="W178" s="341"/>
    </row>
    <row r="179" spans="2:23" x14ac:dyDescent="0.25">
      <c r="B179" s="789"/>
      <c r="C179" s="741" t="s">
        <v>410</v>
      </c>
      <c r="D179" s="722">
        <v>84</v>
      </c>
      <c r="E179" s="722" t="s">
        <v>406</v>
      </c>
      <c r="F179" s="722" t="s">
        <v>217</v>
      </c>
      <c r="G179" s="92">
        <v>1568400</v>
      </c>
      <c r="H179" s="92">
        <v>1755924</v>
      </c>
      <c r="I179" s="92">
        <v>1362999.9999999998</v>
      </c>
      <c r="J179" s="92">
        <v>377924.00000000023</v>
      </c>
      <c r="K179" s="92">
        <v>15746.833333333343</v>
      </c>
      <c r="L179" s="92">
        <v>11686.675489999998</v>
      </c>
      <c r="M179" s="92">
        <v>8991.2884699999977</v>
      </c>
      <c r="N179" s="92">
        <v>25689.395628571423</v>
      </c>
      <c r="P179" s="339"/>
      <c r="Q179" s="339"/>
      <c r="R179" s="341"/>
      <c r="S179" s="341"/>
      <c r="T179" s="341"/>
      <c r="U179" s="341"/>
      <c r="V179" s="341"/>
      <c r="W179" s="341"/>
    </row>
    <row r="180" spans="2:23" ht="15.75" thickBot="1" x14ac:dyDescent="0.3">
      <c r="B180" s="790"/>
      <c r="C180" s="746">
        <v>6</v>
      </c>
      <c r="D180" s="730">
        <v>108</v>
      </c>
      <c r="E180" s="730" t="s">
        <v>404</v>
      </c>
      <c r="F180" s="730" t="s">
        <v>216</v>
      </c>
      <c r="G180" s="92">
        <v>1782000</v>
      </c>
      <c r="H180" s="92">
        <v>1993020</v>
      </c>
      <c r="I180" s="92">
        <v>1531999.9999999998</v>
      </c>
      <c r="J180" s="92">
        <v>446020.00000000023</v>
      </c>
      <c r="K180" s="92">
        <v>18584.166666666675</v>
      </c>
      <c r="L180" s="92">
        <v>13135.720359999999</v>
      </c>
      <c r="M180" s="92">
        <v>10106.129079999999</v>
      </c>
      <c r="N180" s="92">
        <v>28874.654514285714</v>
      </c>
      <c r="P180" s="339"/>
      <c r="Q180" s="339"/>
      <c r="R180" s="341"/>
      <c r="S180" s="341"/>
      <c r="T180" s="341"/>
      <c r="U180" s="341"/>
      <c r="V180" s="341"/>
      <c r="W180" s="341"/>
    </row>
    <row r="181" spans="2:23" ht="15.75" thickBot="1" x14ac:dyDescent="0.3">
      <c r="B181" s="330"/>
      <c r="C181" s="331"/>
      <c r="D181" s="332"/>
      <c r="E181" s="332"/>
      <c r="F181" s="332"/>
      <c r="G181" s="333"/>
      <c r="H181" s="333"/>
      <c r="I181" s="334"/>
      <c r="J181" s="334"/>
      <c r="K181" s="334"/>
      <c r="L181" s="334"/>
      <c r="M181" s="334"/>
      <c r="N181" s="335"/>
    </row>
    <row r="182" spans="2:23" ht="15.75" thickBot="1" x14ac:dyDescent="0.3">
      <c r="B182" s="306"/>
      <c r="C182" s="307"/>
      <c r="D182" s="307"/>
      <c r="E182" s="307"/>
      <c r="F182" s="307"/>
      <c r="G182" s="307"/>
      <c r="H182" s="307"/>
      <c r="I182" s="307" t="s">
        <v>342</v>
      </c>
      <c r="J182" s="307"/>
      <c r="K182" s="307"/>
      <c r="L182" s="307"/>
      <c r="M182" s="307"/>
      <c r="N182" s="308"/>
    </row>
    <row r="183" spans="2:23" x14ac:dyDescent="0.25">
      <c r="B183" s="309" t="s">
        <v>411</v>
      </c>
      <c r="C183" s="310"/>
      <c r="D183" s="310"/>
      <c r="E183" s="310"/>
      <c r="F183" s="310"/>
      <c r="G183" s="310"/>
      <c r="H183" s="310"/>
      <c r="I183" s="311"/>
      <c r="J183" s="311"/>
      <c r="K183" s="311"/>
      <c r="L183" s="311"/>
      <c r="M183" s="311"/>
      <c r="N183" s="312"/>
    </row>
    <row r="184" spans="2:23" x14ac:dyDescent="0.25">
      <c r="B184" s="313"/>
      <c r="C184" s="314" t="s">
        <v>412</v>
      </c>
      <c r="D184" s="314"/>
      <c r="E184" s="314"/>
      <c r="F184" s="314"/>
      <c r="G184" s="314"/>
      <c r="H184" s="314"/>
      <c r="I184" s="315"/>
      <c r="J184" s="315"/>
      <c r="K184" s="315"/>
      <c r="L184" s="315"/>
      <c r="M184" s="315"/>
      <c r="N184" s="316"/>
    </row>
    <row r="185" spans="2:23" x14ac:dyDescent="0.25">
      <c r="B185" s="313" t="s">
        <v>344</v>
      </c>
      <c r="C185" s="314"/>
      <c r="D185" s="314"/>
      <c r="E185" s="314"/>
      <c r="F185" s="314"/>
      <c r="G185" s="314"/>
      <c r="H185" s="314"/>
      <c r="I185" s="315"/>
      <c r="J185" s="315"/>
      <c r="K185" s="315"/>
      <c r="L185" s="315"/>
      <c r="M185" s="315"/>
      <c r="N185" s="316"/>
    </row>
    <row r="186" spans="2:23" x14ac:dyDescent="0.25">
      <c r="B186" s="313" t="s">
        <v>345</v>
      </c>
      <c r="C186" s="314"/>
      <c r="D186" s="314"/>
      <c r="E186" s="314"/>
      <c r="F186" s="314"/>
      <c r="G186" s="314"/>
      <c r="H186" s="314"/>
      <c r="I186" s="315"/>
      <c r="J186" s="315"/>
      <c r="K186" s="315"/>
      <c r="L186" s="315"/>
      <c r="M186" s="315"/>
      <c r="N186" s="316"/>
    </row>
    <row r="187" spans="2:23" x14ac:dyDescent="0.25">
      <c r="B187" s="317" t="s">
        <v>413</v>
      </c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9"/>
    </row>
    <row r="188" spans="2:23" x14ac:dyDescent="0.25">
      <c r="B188" s="320" t="s">
        <v>347</v>
      </c>
      <c r="C188" s="315"/>
      <c r="D188" s="315"/>
      <c r="E188" s="315"/>
      <c r="F188" s="315"/>
      <c r="G188" s="314"/>
      <c r="H188" s="321"/>
      <c r="I188" s="315"/>
      <c r="J188" s="315"/>
      <c r="K188" s="315"/>
      <c r="L188" s="315"/>
      <c r="M188" s="315"/>
      <c r="N188" s="316"/>
    </row>
    <row r="189" spans="2:23" x14ac:dyDescent="0.25">
      <c r="B189" s="320" t="s">
        <v>348</v>
      </c>
      <c r="C189" s="315"/>
      <c r="D189" s="315"/>
      <c r="E189" s="315"/>
      <c r="F189" s="315"/>
      <c r="G189" s="315"/>
      <c r="H189" s="321"/>
      <c r="I189" s="315"/>
      <c r="J189" s="315"/>
      <c r="K189" s="315"/>
      <c r="L189" s="315"/>
      <c r="M189" s="315"/>
      <c r="N189" s="316"/>
    </row>
    <row r="190" spans="2:23" x14ac:dyDescent="0.25">
      <c r="B190" s="313" t="s">
        <v>349</v>
      </c>
      <c r="C190" s="314"/>
      <c r="D190" s="314"/>
      <c r="E190" s="314"/>
      <c r="F190" s="314"/>
      <c r="G190" s="322"/>
      <c r="H190" s="321"/>
      <c r="I190" s="315"/>
      <c r="J190" s="315"/>
      <c r="K190" s="315"/>
      <c r="L190" s="315"/>
      <c r="M190" s="315"/>
      <c r="N190" s="316"/>
    </row>
    <row r="191" spans="2:23" x14ac:dyDescent="0.25">
      <c r="B191" s="313" t="s">
        <v>350</v>
      </c>
      <c r="C191" s="314"/>
      <c r="D191" s="314"/>
      <c r="E191" s="314"/>
      <c r="F191" s="314"/>
      <c r="G191" s="322"/>
      <c r="H191" s="321"/>
      <c r="I191" s="315"/>
      <c r="J191" s="315"/>
      <c r="K191" s="315"/>
      <c r="L191" s="315"/>
      <c r="M191" s="315"/>
      <c r="N191" s="316"/>
    </row>
    <row r="192" spans="2:23" x14ac:dyDescent="0.25">
      <c r="B192" s="313" t="s">
        <v>351</v>
      </c>
      <c r="C192" s="314"/>
      <c r="D192" s="314"/>
      <c r="E192" s="314"/>
      <c r="F192" s="314"/>
      <c r="G192" s="314"/>
      <c r="H192" s="321"/>
      <c r="I192" s="315"/>
      <c r="J192" s="315"/>
      <c r="K192" s="315"/>
      <c r="L192" s="315"/>
      <c r="M192" s="315"/>
      <c r="N192" s="316"/>
    </row>
    <row r="193" spans="2:14" x14ac:dyDescent="0.25">
      <c r="B193" s="855" t="s">
        <v>352</v>
      </c>
      <c r="C193" s="856"/>
      <c r="D193" s="856"/>
      <c r="E193" s="856"/>
      <c r="F193" s="856"/>
      <c r="G193" s="856"/>
      <c r="H193" s="323"/>
      <c r="I193" s="323"/>
      <c r="J193" s="323"/>
      <c r="K193" s="323"/>
      <c r="L193" s="323"/>
      <c r="M193" s="323"/>
      <c r="N193" s="324"/>
    </row>
    <row r="194" spans="2:14" x14ac:dyDescent="0.25">
      <c r="B194" s="313" t="s">
        <v>353</v>
      </c>
      <c r="C194" s="325"/>
      <c r="D194" s="325"/>
      <c r="E194" s="325"/>
      <c r="F194" s="325"/>
      <c r="G194" s="325"/>
      <c r="H194" s="326"/>
      <c r="I194" s="315"/>
      <c r="J194" s="315"/>
      <c r="K194" s="315"/>
      <c r="L194" s="315"/>
      <c r="M194" s="315"/>
      <c r="N194" s="316"/>
    </row>
    <row r="195" spans="2:14" ht="15.75" thickBot="1" x14ac:dyDescent="0.3">
      <c r="B195" s="857"/>
      <c r="C195" s="858"/>
      <c r="D195" s="858"/>
      <c r="E195" s="858"/>
      <c r="F195" s="858"/>
      <c r="G195" s="858"/>
      <c r="H195" s="858"/>
      <c r="I195" s="327"/>
      <c r="J195" s="327"/>
      <c r="K195" s="327"/>
      <c r="L195" s="327"/>
      <c r="M195" s="328"/>
      <c r="N195" s="329"/>
    </row>
    <row r="196" spans="2:14" ht="15.75" thickBot="1" x14ac:dyDescent="0.3">
      <c r="B196" s="852" t="s">
        <v>414</v>
      </c>
      <c r="C196" s="853"/>
      <c r="D196" s="853"/>
      <c r="E196" s="853"/>
      <c r="F196" s="853"/>
      <c r="G196" s="853"/>
      <c r="H196" s="853"/>
      <c r="I196" s="853"/>
      <c r="J196" s="853"/>
      <c r="K196" s="853"/>
      <c r="L196" s="853"/>
      <c r="M196" s="853"/>
      <c r="N196" s="854"/>
    </row>
    <row r="199" spans="2:14" ht="15.75" x14ac:dyDescent="0.25">
      <c r="B199" s="342" t="s">
        <v>320</v>
      </c>
      <c r="C199" s="343"/>
      <c r="D199" s="343"/>
      <c r="E199" s="343"/>
      <c r="F199" s="343"/>
      <c r="G199" s="343"/>
      <c r="H199" s="343"/>
      <c r="I199" s="343"/>
      <c r="J199" s="343"/>
      <c r="K199" s="343"/>
      <c r="L199" s="343"/>
      <c r="M199" s="344"/>
      <c r="N199" s="345"/>
    </row>
    <row r="200" spans="2:14" x14ac:dyDescent="0.25">
      <c r="B200" s="346" t="s">
        <v>368</v>
      </c>
      <c r="C200" s="346"/>
      <c r="D200" s="346"/>
      <c r="E200" s="346"/>
      <c r="F200" s="346" t="s">
        <v>369</v>
      </c>
      <c r="G200" s="346"/>
      <c r="H200" s="346"/>
      <c r="I200" s="343"/>
      <c r="J200" s="343"/>
      <c r="K200" s="343"/>
      <c r="L200" s="343"/>
      <c r="M200" s="344"/>
      <c r="N200" s="347"/>
    </row>
    <row r="201" spans="2:14" x14ac:dyDescent="0.25">
      <c r="B201" s="346" t="s">
        <v>322</v>
      </c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4"/>
      <c r="N201" s="347"/>
    </row>
    <row r="202" spans="2:14" x14ac:dyDescent="0.25">
      <c r="B202" s="834">
        <v>44631</v>
      </c>
      <c r="C202" s="834"/>
      <c r="D202" s="343"/>
      <c r="E202" s="343"/>
      <c r="F202" s="343"/>
      <c r="G202" s="343"/>
      <c r="H202" s="343"/>
      <c r="I202" s="343"/>
      <c r="J202" s="343"/>
      <c r="K202" s="348"/>
      <c r="L202" s="343"/>
      <c r="M202" s="344"/>
      <c r="N202" s="347"/>
    </row>
    <row r="203" spans="2:14" ht="15.75" thickBot="1" x14ac:dyDescent="0.3">
      <c r="B203" s="352" t="s">
        <v>415</v>
      </c>
      <c r="C203" s="352"/>
      <c r="D203" s="343"/>
      <c r="E203" s="343"/>
      <c r="F203" s="343"/>
      <c r="G203" s="343"/>
      <c r="H203" s="343"/>
      <c r="I203" s="343"/>
      <c r="J203" s="343"/>
      <c r="K203" s="348"/>
      <c r="L203" s="343"/>
      <c r="M203" s="344"/>
      <c r="N203" s="347"/>
    </row>
    <row r="204" spans="2:14" x14ac:dyDescent="0.25">
      <c r="B204" s="835" t="s">
        <v>324</v>
      </c>
      <c r="C204" s="837" t="s">
        <v>325</v>
      </c>
      <c r="D204" s="837" t="s">
        <v>219</v>
      </c>
      <c r="E204" s="353"/>
      <c r="F204" s="353"/>
      <c r="G204" s="837" t="s">
        <v>221</v>
      </c>
      <c r="H204" s="839" t="s">
        <v>224</v>
      </c>
      <c r="I204" s="841" t="s">
        <v>371</v>
      </c>
      <c r="J204" s="843" t="s">
        <v>327</v>
      </c>
      <c r="K204" s="845" t="s">
        <v>328</v>
      </c>
      <c r="L204" s="847" t="s">
        <v>329</v>
      </c>
      <c r="M204" s="848"/>
      <c r="N204" s="830" t="s">
        <v>330</v>
      </c>
    </row>
    <row r="205" spans="2:14" ht="15.75" thickBot="1" x14ac:dyDescent="0.3">
      <c r="B205" s="836"/>
      <c r="C205" s="838"/>
      <c r="D205" s="838"/>
      <c r="E205" s="354" t="s">
        <v>331</v>
      </c>
      <c r="F205" s="354" t="s">
        <v>372</v>
      </c>
      <c r="G205" s="838"/>
      <c r="H205" s="840"/>
      <c r="I205" s="842"/>
      <c r="J205" s="844"/>
      <c r="K205" s="846"/>
      <c r="L205" s="832" t="s">
        <v>332</v>
      </c>
      <c r="M205" s="833"/>
      <c r="N205" s="831"/>
    </row>
    <row r="206" spans="2:14" ht="15.75" thickBot="1" x14ac:dyDescent="0.3">
      <c r="B206" s="836"/>
      <c r="C206" s="838"/>
      <c r="D206" s="838"/>
      <c r="E206" s="354"/>
      <c r="F206" s="354"/>
      <c r="G206" s="838"/>
      <c r="H206" s="840"/>
      <c r="I206" s="842"/>
      <c r="J206" s="844"/>
      <c r="K206" s="351" t="s">
        <v>333</v>
      </c>
      <c r="L206" s="349" t="s">
        <v>334</v>
      </c>
      <c r="M206" s="350" t="s">
        <v>335</v>
      </c>
      <c r="N206" s="831"/>
    </row>
    <row r="207" spans="2:14" x14ac:dyDescent="0.25">
      <c r="B207" s="355" t="s">
        <v>373</v>
      </c>
      <c r="C207" s="356"/>
      <c r="D207" s="356"/>
      <c r="E207" s="356"/>
      <c r="F207" s="356"/>
      <c r="G207" s="357"/>
      <c r="H207" s="358"/>
      <c r="I207" s="359"/>
      <c r="J207" s="359"/>
      <c r="K207" s="359"/>
      <c r="L207" s="359"/>
      <c r="M207" s="359"/>
      <c r="N207" s="360"/>
    </row>
    <row r="208" spans="2:14" ht="25.5" x14ac:dyDescent="0.25">
      <c r="B208" s="789">
        <v>11</v>
      </c>
      <c r="C208" s="366" t="s">
        <v>374</v>
      </c>
      <c r="D208" s="365">
        <v>90</v>
      </c>
      <c r="E208" s="365" t="s">
        <v>375</v>
      </c>
      <c r="F208" s="365" t="s">
        <v>217</v>
      </c>
      <c r="G208" s="419">
        <v>1800000</v>
      </c>
      <c r="H208" s="419">
        <v>2013000</v>
      </c>
      <c r="I208" s="420">
        <v>1515000</v>
      </c>
      <c r="J208" s="420">
        <v>483000</v>
      </c>
      <c r="K208" s="420">
        <v>20125</v>
      </c>
      <c r="L208" s="420">
        <v>12989.95845</v>
      </c>
      <c r="M208" s="420">
        <v>9993.985349999999</v>
      </c>
      <c r="N208" s="420">
        <v>28554.243857142857</v>
      </c>
    </row>
    <row r="209" spans="2:14" ht="26.25" thickBot="1" x14ac:dyDescent="0.3">
      <c r="B209" s="789"/>
      <c r="C209" s="366" t="s">
        <v>376</v>
      </c>
      <c r="D209" s="365">
        <v>90</v>
      </c>
      <c r="E209" s="365" t="s">
        <v>375</v>
      </c>
      <c r="F209" s="365" t="s">
        <v>216</v>
      </c>
      <c r="G209" s="419">
        <v>1800000</v>
      </c>
      <c r="H209" s="419">
        <v>2013000</v>
      </c>
      <c r="I209" s="421">
        <v>1515000</v>
      </c>
      <c r="J209" s="420">
        <v>483000</v>
      </c>
      <c r="K209" s="420">
        <v>20125</v>
      </c>
      <c r="L209" s="420">
        <v>12989.95845</v>
      </c>
      <c r="M209" s="421">
        <v>9993.985349999999</v>
      </c>
      <c r="N209" s="420">
        <v>28554.243857142857</v>
      </c>
    </row>
    <row r="210" spans="2:14" x14ac:dyDescent="0.25">
      <c r="B210" s="791">
        <v>12</v>
      </c>
      <c r="C210" s="383" t="s">
        <v>377</v>
      </c>
      <c r="D210" s="384">
        <v>100</v>
      </c>
      <c r="E210" s="385" t="s">
        <v>338</v>
      </c>
      <c r="F210" s="385" t="s">
        <v>216</v>
      </c>
      <c r="G210" s="419">
        <v>1806000</v>
      </c>
      <c r="H210" s="419">
        <v>2019660</v>
      </c>
      <c r="I210" s="421">
        <v>1585000</v>
      </c>
      <c r="J210" s="421">
        <v>419660</v>
      </c>
      <c r="K210" s="421">
        <v>17485.833333333332</v>
      </c>
      <c r="L210" s="421">
        <v>13590.154550000001</v>
      </c>
      <c r="M210" s="421">
        <v>10455.753649999999</v>
      </c>
      <c r="N210" s="421">
        <v>29873.581857142857</v>
      </c>
    </row>
    <row r="211" spans="2:14" x14ac:dyDescent="0.25">
      <c r="B211" s="792"/>
      <c r="C211" s="367" t="s">
        <v>378</v>
      </c>
      <c r="D211" s="368">
        <v>100</v>
      </c>
      <c r="E211" s="365" t="s">
        <v>338</v>
      </c>
      <c r="F211" s="365" t="s">
        <v>217</v>
      </c>
      <c r="G211" s="419">
        <v>1806000</v>
      </c>
      <c r="H211" s="419">
        <v>2019660</v>
      </c>
      <c r="I211" s="421">
        <v>1585000</v>
      </c>
      <c r="J211" s="421">
        <v>419660</v>
      </c>
      <c r="K211" s="421">
        <v>17485.833333333332</v>
      </c>
      <c r="L211" s="421">
        <v>13590.154550000001</v>
      </c>
      <c r="M211" s="421">
        <v>10455.753649999999</v>
      </c>
      <c r="N211" s="421">
        <v>29873.581857142857</v>
      </c>
    </row>
    <row r="212" spans="2:14" x14ac:dyDescent="0.25">
      <c r="B212" s="792"/>
      <c r="C212" s="367" t="s">
        <v>379</v>
      </c>
      <c r="D212" s="368">
        <v>90</v>
      </c>
      <c r="E212" s="365" t="s">
        <v>338</v>
      </c>
      <c r="F212" s="365" t="s">
        <v>216</v>
      </c>
      <c r="G212" s="419">
        <v>1728000</v>
      </c>
      <c r="H212" s="419">
        <v>1933080</v>
      </c>
      <c r="I212" s="421">
        <v>1515000</v>
      </c>
      <c r="J212" s="421">
        <v>403080</v>
      </c>
      <c r="K212" s="421">
        <v>16795</v>
      </c>
      <c r="L212" s="421">
        <v>12989.95845</v>
      </c>
      <c r="M212" s="421">
        <v>9993.985349999999</v>
      </c>
      <c r="N212" s="421">
        <v>28554.243857142857</v>
      </c>
    </row>
    <row r="213" spans="2:14" ht="15.75" thickBot="1" x14ac:dyDescent="0.3">
      <c r="B213" s="793"/>
      <c r="C213" s="381" t="s">
        <v>380</v>
      </c>
      <c r="D213" s="363">
        <v>90</v>
      </c>
      <c r="E213" s="362" t="s">
        <v>338</v>
      </c>
      <c r="F213" s="362" t="s">
        <v>217</v>
      </c>
      <c r="G213" s="419">
        <v>1728000</v>
      </c>
      <c r="H213" s="419">
        <v>1933080</v>
      </c>
      <c r="I213" s="420">
        <v>1515000</v>
      </c>
      <c r="J213" s="420">
        <v>403080</v>
      </c>
      <c r="K213" s="420">
        <v>16795</v>
      </c>
      <c r="L213" s="420">
        <v>12989.95845</v>
      </c>
      <c r="M213" s="420">
        <v>9993.985349999999</v>
      </c>
      <c r="N213" s="420">
        <v>28554.243857142857</v>
      </c>
    </row>
    <row r="214" spans="2:14" x14ac:dyDescent="0.25">
      <c r="B214" s="794">
        <v>13</v>
      </c>
      <c r="C214" s="386" t="s">
        <v>381</v>
      </c>
      <c r="D214" s="387">
        <v>90</v>
      </c>
      <c r="E214" s="385" t="s">
        <v>375</v>
      </c>
      <c r="F214" s="385" t="s">
        <v>217</v>
      </c>
      <c r="G214" s="419">
        <v>1800000</v>
      </c>
      <c r="H214" s="419">
        <v>2013000</v>
      </c>
      <c r="I214" s="421">
        <v>1515000</v>
      </c>
      <c r="J214" s="421">
        <v>483000</v>
      </c>
      <c r="K214" s="421">
        <v>20125</v>
      </c>
      <c r="L214" s="421">
        <v>12989.95845</v>
      </c>
      <c r="M214" s="421">
        <v>9993.985349999999</v>
      </c>
      <c r="N214" s="421">
        <v>28554.243857142857</v>
      </c>
    </row>
    <row r="215" spans="2:14" ht="15.75" thickBot="1" x14ac:dyDescent="0.3">
      <c r="B215" s="795"/>
      <c r="C215" s="369" t="s">
        <v>382</v>
      </c>
      <c r="D215" s="368">
        <v>90</v>
      </c>
      <c r="E215" s="365" t="s">
        <v>375</v>
      </c>
      <c r="F215" s="365" t="s">
        <v>216</v>
      </c>
      <c r="G215" s="419">
        <v>1800000</v>
      </c>
      <c r="H215" s="419">
        <v>2013000</v>
      </c>
      <c r="I215" s="421">
        <v>1515000</v>
      </c>
      <c r="J215" s="421">
        <v>483000</v>
      </c>
      <c r="K215" s="421">
        <v>20125</v>
      </c>
      <c r="L215" s="421">
        <v>12989.95845</v>
      </c>
      <c r="M215" s="421">
        <v>9993.985349999999</v>
      </c>
      <c r="N215" s="421">
        <v>28554.243857142857</v>
      </c>
    </row>
    <row r="216" spans="2:14" x14ac:dyDescent="0.25">
      <c r="B216" s="794">
        <v>14</v>
      </c>
      <c r="C216" s="388" t="s">
        <v>416</v>
      </c>
      <c r="D216" s="385">
        <v>90</v>
      </c>
      <c r="E216" s="385" t="s">
        <v>338</v>
      </c>
      <c r="F216" s="385" t="s">
        <v>217</v>
      </c>
      <c r="G216" s="419">
        <v>1692000</v>
      </c>
      <c r="H216" s="419">
        <v>1893120</v>
      </c>
      <c r="I216" s="421">
        <v>1515000</v>
      </c>
      <c r="J216" s="421">
        <v>363120</v>
      </c>
      <c r="K216" s="421">
        <v>15130</v>
      </c>
      <c r="L216" s="421">
        <v>12989.95845</v>
      </c>
      <c r="M216" s="421">
        <v>9993.985349999999</v>
      </c>
      <c r="N216" s="421">
        <v>28554.243857142857</v>
      </c>
    </row>
    <row r="217" spans="2:14" ht="15.75" thickBot="1" x14ac:dyDescent="0.3">
      <c r="B217" s="796"/>
      <c r="C217" s="382" t="s">
        <v>384</v>
      </c>
      <c r="D217" s="362">
        <v>90</v>
      </c>
      <c r="E217" s="362" t="s">
        <v>338</v>
      </c>
      <c r="F217" s="362" t="s">
        <v>216</v>
      </c>
      <c r="G217" s="419">
        <v>1692000</v>
      </c>
      <c r="H217" s="419">
        <v>1893120</v>
      </c>
      <c r="I217" s="421">
        <v>1515000</v>
      </c>
      <c r="J217" s="421">
        <v>363120</v>
      </c>
      <c r="K217" s="421">
        <v>15130</v>
      </c>
      <c r="L217" s="421">
        <v>12989.95845</v>
      </c>
      <c r="M217" s="421">
        <v>9993.985349999999</v>
      </c>
      <c r="N217" s="421">
        <v>28554.243857142857</v>
      </c>
    </row>
    <row r="218" spans="2:14" x14ac:dyDescent="0.25">
      <c r="B218" s="797">
        <v>16</v>
      </c>
      <c r="C218" s="380" t="s">
        <v>385</v>
      </c>
      <c r="D218" s="361">
        <v>100</v>
      </c>
      <c r="E218" s="361" t="s">
        <v>338</v>
      </c>
      <c r="F218" s="361" t="s">
        <v>216</v>
      </c>
      <c r="G218" s="419">
        <v>1816000</v>
      </c>
      <c r="H218" s="419">
        <v>2030760</v>
      </c>
      <c r="I218" s="421">
        <v>1585000</v>
      </c>
      <c r="J218" s="421">
        <v>430760</v>
      </c>
      <c r="K218" s="421">
        <v>17948.333333333332</v>
      </c>
      <c r="L218" s="421">
        <v>13590.154550000001</v>
      </c>
      <c r="M218" s="421">
        <v>10455.753649999999</v>
      </c>
      <c r="N218" s="421">
        <v>29873.581857142857</v>
      </c>
    </row>
    <row r="219" spans="2:14" x14ac:dyDescent="0.25">
      <c r="B219" s="789"/>
      <c r="C219" s="371" t="s">
        <v>386</v>
      </c>
      <c r="D219" s="365">
        <v>90</v>
      </c>
      <c r="E219" s="365" t="s">
        <v>338</v>
      </c>
      <c r="F219" s="365" t="s">
        <v>216</v>
      </c>
      <c r="G219" s="419">
        <v>1737000</v>
      </c>
      <c r="H219" s="419">
        <v>1943070</v>
      </c>
      <c r="I219" s="421">
        <v>1515000</v>
      </c>
      <c r="J219" s="421">
        <v>413070</v>
      </c>
      <c r="K219" s="421">
        <v>17211.25</v>
      </c>
      <c r="L219" s="421">
        <v>12989.95845</v>
      </c>
      <c r="M219" s="421">
        <v>9993.985349999999</v>
      </c>
      <c r="N219" s="421">
        <v>28554.243857142857</v>
      </c>
    </row>
    <row r="220" spans="2:14" x14ac:dyDescent="0.25">
      <c r="B220" s="789"/>
      <c r="C220" s="371" t="s">
        <v>387</v>
      </c>
      <c r="D220" s="365">
        <v>90</v>
      </c>
      <c r="E220" s="365" t="s">
        <v>338</v>
      </c>
      <c r="F220" s="365" t="s">
        <v>217</v>
      </c>
      <c r="G220" s="419">
        <v>1737000</v>
      </c>
      <c r="H220" s="419">
        <v>1943070</v>
      </c>
      <c r="I220" s="421">
        <v>1515000</v>
      </c>
      <c r="J220" s="421">
        <v>413070</v>
      </c>
      <c r="K220" s="421">
        <v>17211.25</v>
      </c>
      <c r="L220" s="421">
        <v>12989.95845</v>
      </c>
      <c r="M220" s="421">
        <v>9993.985349999999</v>
      </c>
      <c r="N220" s="421">
        <v>28554.243857142857</v>
      </c>
    </row>
    <row r="221" spans="2:14" x14ac:dyDescent="0.25">
      <c r="B221" s="789"/>
      <c r="C221" s="372" t="s">
        <v>388</v>
      </c>
      <c r="D221" s="365">
        <v>90</v>
      </c>
      <c r="E221" s="365" t="s">
        <v>338</v>
      </c>
      <c r="F221" s="365" t="s">
        <v>217</v>
      </c>
      <c r="G221" s="419">
        <v>1737000</v>
      </c>
      <c r="H221" s="419">
        <v>1943070</v>
      </c>
      <c r="I221" s="420">
        <v>1515000</v>
      </c>
      <c r="J221" s="420">
        <v>413070</v>
      </c>
      <c r="K221" s="420">
        <v>17211.25</v>
      </c>
      <c r="L221" s="420">
        <v>12989.95845</v>
      </c>
      <c r="M221" s="420">
        <v>9993.985349999999</v>
      </c>
      <c r="N221" s="420">
        <v>28554.243857142857</v>
      </c>
    </row>
    <row r="222" spans="2:14" x14ac:dyDescent="0.25">
      <c r="B222" s="789"/>
      <c r="C222" s="372" t="s">
        <v>389</v>
      </c>
      <c r="D222" s="365">
        <v>90</v>
      </c>
      <c r="E222" s="365" t="s">
        <v>338</v>
      </c>
      <c r="F222" s="365" t="s">
        <v>216</v>
      </c>
      <c r="G222" s="419">
        <v>1737000</v>
      </c>
      <c r="H222" s="419">
        <v>1943070</v>
      </c>
      <c r="I222" s="420">
        <v>1515000</v>
      </c>
      <c r="J222" s="420">
        <v>413070</v>
      </c>
      <c r="K222" s="420">
        <v>17211.25</v>
      </c>
      <c r="L222" s="420">
        <v>12989.95845</v>
      </c>
      <c r="M222" s="420">
        <v>9993.985349999999</v>
      </c>
      <c r="N222" s="420">
        <v>28554.243857142857</v>
      </c>
    </row>
    <row r="223" spans="2:14" ht="15.75" thickBot="1" x14ac:dyDescent="0.3">
      <c r="B223" s="790"/>
      <c r="C223" s="379" t="s">
        <v>390</v>
      </c>
      <c r="D223" s="362">
        <v>98</v>
      </c>
      <c r="E223" s="362" t="s">
        <v>391</v>
      </c>
      <c r="F223" s="362" t="s">
        <v>216</v>
      </c>
      <c r="G223" s="419">
        <v>1819800</v>
      </c>
      <c r="H223" s="419">
        <v>2034978</v>
      </c>
      <c r="I223" s="421">
        <v>1571000</v>
      </c>
      <c r="J223" s="420">
        <v>448978</v>
      </c>
      <c r="K223" s="420">
        <v>18707.416666666668</v>
      </c>
      <c r="L223" s="420">
        <v>13470.115330000001</v>
      </c>
      <c r="M223" s="421">
        <v>10363.39999</v>
      </c>
      <c r="N223" s="420">
        <v>29609.714257142859</v>
      </c>
    </row>
    <row r="224" spans="2:14" x14ac:dyDescent="0.25">
      <c r="B224" s="789">
        <v>17</v>
      </c>
      <c r="C224" s="370">
        <v>3</v>
      </c>
      <c r="D224" s="365">
        <v>102</v>
      </c>
      <c r="E224" s="365" t="s">
        <v>338</v>
      </c>
      <c r="F224" s="365" t="s">
        <v>217</v>
      </c>
      <c r="G224" s="419">
        <v>1831800</v>
      </c>
      <c r="H224" s="419">
        <v>2048298</v>
      </c>
      <c r="I224" s="421">
        <v>1599000</v>
      </c>
      <c r="J224" s="420">
        <v>434298</v>
      </c>
      <c r="K224" s="420">
        <v>18095.75</v>
      </c>
      <c r="L224" s="420">
        <v>13710.19377</v>
      </c>
      <c r="M224" s="421">
        <v>10548.107309999999</v>
      </c>
      <c r="N224" s="420">
        <v>30137.449457142859</v>
      </c>
    </row>
    <row r="225" spans="2:14" x14ac:dyDescent="0.25">
      <c r="B225" s="789"/>
      <c r="C225" s="370" t="s">
        <v>392</v>
      </c>
      <c r="D225" s="365">
        <v>90</v>
      </c>
      <c r="E225" s="365" t="s">
        <v>338</v>
      </c>
      <c r="F225" s="365" t="s">
        <v>216</v>
      </c>
      <c r="G225" s="419">
        <v>1737000</v>
      </c>
      <c r="H225" s="419">
        <v>1943070</v>
      </c>
      <c r="I225" s="421">
        <v>1515000</v>
      </c>
      <c r="J225" s="421">
        <v>413070</v>
      </c>
      <c r="K225" s="421">
        <v>17211.25</v>
      </c>
      <c r="L225" s="421">
        <v>12989.95845</v>
      </c>
      <c r="M225" s="421">
        <v>9993.985349999999</v>
      </c>
      <c r="N225" s="421">
        <v>28554.243857142857</v>
      </c>
    </row>
    <row r="226" spans="2:14" x14ac:dyDescent="0.25">
      <c r="B226" s="789"/>
      <c r="C226" s="370" t="s">
        <v>393</v>
      </c>
      <c r="D226" s="365">
        <v>90</v>
      </c>
      <c r="E226" s="365" t="s">
        <v>338</v>
      </c>
      <c r="F226" s="365" t="s">
        <v>217</v>
      </c>
      <c r="G226" s="419">
        <v>1737000</v>
      </c>
      <c r="H226" s="419">
        <v>1943070</v>
      </c>
      <c r="I226" s="421">
        <v>1515000</v>
      </c>
      <c r="J226" s="421">
        <v>413070</v>
      </c>
      <c r="K226" s="421">
        <v>17211.25</v>
      </c>
      <c r="L226" s="421">
        <v>12989.95845</v>
      </c>
      <c r="M226" s="421">
        <v>9993.985349999999</v>
      </c>
      <c r="N226" s="421">
        <v>28554.243857142857</v>
      </c>
    </row>
    <row r="227" spans="2:14" x14ac:dyDescent="0.25">
      <c r="B227" s="789"/>
      <c r="C227" s="373" t="s">
        <v>394</v>
      </c>
      <c r="D227" s="365">
        <v>90</v>
      </c>
      <c r="E227" s="365" t="s">
        <v>338</v>
      </c>
      <c r="F227" s="365" t="s">
        <v>216</v>
      </c>
      <c r="G227" s="419">
        <v>1737000</v>
      </c>
      <c r="H227" s="419">
        <v>1943070</v>
      </c>
      <c r="I227" s="421">
        <v>1515000</v>
      </c>
      <c r="J227" s="421">
        <v>413070</v>
      </c>
      <c r="K227" s="421">
        <v>17211.25</v>
      </c>
      <c r="L227" s="421">
        <v>12989.95845</v>
      </c>
      <c r="M227" s="421">
        <v>9993.985349999999</v>
      </c>
      <c r="N227" s="421">
        <v>28554.243857142857</v>
      </c>
    </row>
    <row r="228" spans="2:14" ht="15.75" thickBot="1" x14ac:dyDescent="0.3">
      <c r="B228" s="790"/>
      <c r="C228" s="377" t="s">
        <v>395</v>
      </c>
      <c r="D228" s="362">
        <v>90</v>
      </c>
      <c r="E228" s="362" t="s">
        <v>338</v>
      </c>
      <c r="F228" s="362" t="s">
        <v>217</v>
      </c>
      <c r="G228" s="419">
        <v>1737000</v>
      </c>
      <c r="H228" s="419">
        <v>1943070</v>
      </c>
      <c r="I228" s="421">
        <v>1515000</v>
      </c>
      <c r="J228" s="421">
        <v>413070</v>
      </c>
      <c r="K228" s="421">
        <v>17211.25</v>
      </c>
      <c r="L228" s="421">
        <v>12989.95845</v>
      </c>
      <c r="M228" s="421">
        <v>9993.985349999999</v>
      </c>
      <c r="N228" s="421">
        <v>28554.243857142857</v>
      </c>
    </row>
    <row r="229" spans="2:14" ht="25.5" x14ac:dyDescent="0.25">
      <c r="B229" s="797">
        <v>18</v>
      </c>
      <c r="C229" s="378" t="s">
        <v>396</v>
      </c>
      <c r="D229" s="361">
        <v>90</v>
      </c>
      <c r="E229" s="361" t="s">
        <v>338</v>
      </c>
      <c r="F229" s="361" t="s">
        <v>216</v>
      </c>
      <c r="G229" s="419">
        <v>1782000</v>
      </c>
      <c r="H229" s="419">
        <v>1993020</v>
      </c>
      <c r="I229" s="421">
        <v>1515000</v>
      </c>
      <c r="J229" s="421">
        <v>463020</v>
      </c>
      <c r="K229" s="421">
        <v>19292.5</v>
      </c>
      <c r="L229" s="421">
        <v>12989.95845</v>
      </c>
      <c r="M229" s="421">
        <v>9993.985349999999</v>
      </c>
      <c r="N229" s="421">
        <v>28554.243857142857</v>
      </c>
    </row>
    <row r="230" spans="2:14" ht="25.5" x14ac:dyDescent="0.25">
      <c r="B230" s="789"/>
      <c r="C230" s="366" t="s">
        <v>397</v>
      </c>
      <c r="D230" s="365">
        <v>90</v>
      </c>
      <c r="E230" s="365" t="s">
        <v>338</v>
      </c>
      <c r="F230" s="365" t="s">
        <v>217</v>
      </c>
      <c r="G230" s="419">
        <v>1782000</v>
      </c>
      <c r="H230" s="419">
        <v>1993020</v>
      </c>
      <c r="I230" s="421">
        <v>1515000</v>
      </c>
      <c r="J230" s="421">
        <v>463020</v>
      </c>
      <c r="K230" s="421">
        <v>19292.5</v>
      </c>
      <c r="L230" s="421">
        <v>12989.95845</v>
      </c>
      <c r="M230" s="421">
        <v>9993.985349999999</v>
      </c>
      <c r="N230" s="421">
        <v>28554.243857142857</v>
      </c>
    </row>
    <row r="231" spans="2:14" x14ac:dyDescent="0.25">
      <c r="B231" s="789"/>
      <c r="C231" s="373" t="s">
        <v>398</v>
      </c>
      <c r="D231" s="365">
        <v>109</v>
      </c>
      <c r="E231" s="365" t="s">
        <v>399</v>
      </c>
      <c r="F231" s="365" t="s">
        <v>216</v>
      </c>
      <c r="G231" s="419">
        <v>1974300</v>
      </c>
      <c r="H231" s="419">
        <v>2206473</v>
      </c>
      <c r="I231" s="421">
        <v>1561000</v>
      </c>
      <c r="J231" s="421">
        <v>630473</v>
      </c>
      <c r="K231" s="421">
        <v>26269.708333333332</v>
      </c>
      <c r="L231" s="421">
        <v>13384.373030000001</v>
      </c>
      <c r="M231" s="421">
        <v>10297.433089999999</v>
      </c>
      <c r="N231" s="421">
        <v>29421.237399999998</v>
      </c>
    </row>
    <row r="232" spans="2:14" ht="15.75" thickBot="1" x14ac:dyDescent="0.3">
      <c r="B232" s="790"/>
      <c r="C232" s="377" t="s">
        <v>400</v>
      </c>
      <c r="D232" s="362">
        <v>113</v>
      </c>
      <c r="E232" s="362" t="s">
        <v>399</v>
      </c>
      <c r="F232" s="362" t="s">
        <v>217</v>
      </c>
      <c r="G232" s="419">
        <v>2009100</v>
      </c>
      <c r="H232" s="419">
        <v>2245101</v>
      </c>
      <c r="I232" s="421">
        <v>1588000</v>
      </c>
      <c r="J232" s="421">
        <v>642101</v>
      </c>
      <c r="K232" s="421">
        <v>26754.208333333332</v>
      </c>
      <c r="L232" s="421">
        <v>13615.87724</v>
      </c>
      <c r="M232" s="421">
        <v>10475.54372</v>
      </c>
      <c r="N232" s="421">
        <v>29930.124914285716</v>
      </c>
    </row>
    <row r="233" spans="2:14" x14ac:dyDescent="0.25">
      <c r="B233" s="797">
        <v>19</v>
      </c>
      <c r="C233" s="375">
        <v>1</v>
      </c>
      <c r="D233" s="361">
        <v>96</v>
      </c>
      <c r="E233" s="361" t="s">
        <v>399</v>
      </c>
      <c r="F233" s="361" t="s">
        <v>217</v>
      </c>
      <c r="G233" s="419">
        <v>1861200</v>
      </c>
      <c r="H233" s="419">
        <v>2080932</v>
      </c>
      <c r="I233" s="421">
        <v>1557000</v>
      </c>
      <c r="J233" s="421">
        <v>508932</v>
      </c>
      <c r="K233" s="421">
        <v>21205.5</v>
      </c>
      <c r="L233" s="421">
        <v>13350.07611</v>
      </c>
      <c r="M233" s="421">
        <v>10271.046329999999</v>
      </c>
      <c r="N233" s="421">
        <v>29345.846657142858</v>
      </c>
    </row>
    <row r="234" spans="2:14" x14ac:dyDescent="0.25">
      <c r="B234" s="789"/>
      <c r="C234" s="370">
        <v>2</v>
      </c>
      <c r="D234" s="365">
        <v>90</v>
      </c>
      <c r="E234" s="365" t="s">
        <v>338</v>
      </c>
      <c r="F234" s="365" t="s">
        <v>216</v>
      </c>
      <c r="G234" s="419">
        <v>1782000</v>
      </c>
      <c r="H234" s="419">
        <v>1993020</v>
      </c>
      <c r="I234" s="421">
        <v>1515000</v>
      </c>
      <c r="J234" s="421">
        <v>463020</v>
      </c>
      <c r="K234" s="421">
        <v>19292.5</v>
      </c>
      <c r="L234" s="421">
        <v>12989.95845</v>
      </c>
      <c r="M234" s="421">
        <v>9993.985349999999</v>
      </c>
      <c r="N234" s="421">
        <v>28554.243857142857</v>
      </c>
    </row>
    <row r="235" spans="2:14" x14ac:dyDescent="0.25">
      <c r="B235" s="789"/>
      <c r="C235" s="370" t="s">
        <v>401</v>
      </c>
      <c r="D235" s="365">
        <v>89</v>
      </c>
      <c r="E235" s="365" t="s">
        <v>338</v>
      </c>
      <c r="F235" s="365" t="s">
        <v>217</v>
      </c>
      <c r="G235" s="419">
        <v>1773600</v>
      </c>
      <c r="H235" s="419">
        <v>1983696</v>
      </c>
      <c r="I235" s="421">
        <v>1508000</v>
      </c>
      <c r="J235" s="421">
        <v>460696</v>
      </c>
      <c r="K235" s="421">
        <v>19195.666666666668</v>
      </c>
      <c r="L235" s="421">
        <v>12929.938840000001</v>
      </c>
      <c r="M235" s="421">
        <v>9947.8085199999987</v>
      </c>
      <c r="N235" s="421">
        <v>28422.310057142855</v>
      </c>
    </row>
    <row r="236" spans="2:14" x14ac:dyDescent="0.25">
      <c r="B236" s="789"/>
      <c r="C236" s="370" t="s">
        <v>402</v>
      </c>
      <c r="D236" s="365">
        <v>84</v>
      </c>
      <c r="E236" s="365" t="s">
        <v>338</v>
      </c>
      <c r="F236" s="365" t="s">
        <v>216</v>
      </c>
      <c r="G236" s="419">
        <v>1731600</v>
      </c>
      <c r="H236" s="419">
        <v>1937076</v>
      </c>
      <c r="I236" s="421">
        <v>1472000</v>
      </c>
      <c r="J236" s="421">
        <v>450076</v>
      </c>
      <c r="K236" s="421">
        <v>18753.166666666668</v>
      </c>
      <c r="L236" s="421">
        <v>12621.26656</v>
      </c>
      <c r="M236" s="421">
        <v>9710.3276800000003</v>
      </c>
      <c r="N236" s="421">
        <v>27743.793371428575</v>
      </c>
    </row>
    <row r="237" spans="2:14" x14ac:dyDescent="0.25">
      <c r="B237" s="789"/>
      <c r="C237" s="370" t="s">
        <v>403</v>
      </c>
      <c r="D237" s="365">
        <v>84</v>
      </c>
      <c r="E237" s="365" t="s">
        <v>338</v>
      </c>
      <c r="F237" s="365" t="s">
        <v>217</v>
      </c>
      <c r="G237" s="419">
        <v>1731600</v>
      </c>
      <c r="H237" s="419">
        <v>1937076</v>
      </c>
      <c r="I237" s="421">
        <v>1472000</v>
      </c>
      <c r="J237" s="421">
        <v>450076</v>
      </c>
      <c r="K237" s="421">
        <v>18753.166666666668</v>
      </c>
      <c r="L237" s="421">
        <v>12621.26656</v>
      </c>
      <c r="M237" s="421">
        <v>9710.3276800000003</v>
      </c>
      <c r="N237" s="421">
        <v>27743.793371428575</v>
      </c>
    </row>
    <row r="238" spans="2:14" ht="15.75" thickBot="1" x14ac:dyDescent="0.3">
      <c r="B238" s="790"/>
      <c r="C238" s="374">
        <v>7</v>
      </c>
      <c r="D238" s="362">
        <v>100</v>
      </c>
      <c r="E238" s="362" t="s">
        <v>391</v>
      </c>
      <c r="F238" s="362" t="s">
        <v>217</v>
      </c>
      <c r="G238" s="419">
        <v>1886000</v>
      </c>
      <c r="H238" s="419">
        <v>2108460</v>
      </c>
      <c r="I238" s="421">
        <v>1585000</v>
      </c>
      <c r="J238" s="421">
        <v>508460</v>
      </c>
      <c r="K238" s="421">
        <v>21185.833333333332</v>
      </c>
      <c r="L238" s="421">
        <v>13590.154550000001</v>
      </c>
      <c r="M238" s="421">
        <v>10455.753649999999</v>
      </c>
      <c r="N238" s="421">
        <v>29873.581857142857</v>
      </c>
    </row>
    <row r="239" spans="2:14" x14ac:dyDescent="0.25">
      <c r="B239" s="797">
        <v>20</v>
      </c>
      <c r="C239" s="375">
        <v>1</v>
      </c>
      <c r="D239" s="361">
        <v>105</v>
      </c>
      <c r="E239" s="361" t="s">
        <v>404</v>
      </c>
      <c r="F239" s="361" t="s">
        <v>217</v>
      </c>
      <c r="G239" s="92">
        <v>1960500</v>
      </c>
      <c r="H239" s="92">
        <v>2191155</v>
      </c>
      <c r="I239" s="92">
        <v>1535000</v>
      </c>
      <c r="J239" s="92">
        <v>641155</v>
      </c>
      <c r="K239" s="92">
        <v>26714.791666666668</v>
      </c>
      <c r="L239" s="92">
        <v>13161.44305</v>
      </c>
      <c r="M239" s="92">
        <v>10125.91915</v>
      </c>
      <c r="N239" s="92">
        <v>28931.197571428573</v>
      </c>
    </row>
    <row r="240" spans="2:14" x14ac:dyDescent="0.25">
      <c r="B240" s="789"/>
      <c r="C240" s="370" t="s">
        <v>405</v>
      </c>
      <c r="D240" s="365">
        <v>84</v>
      </c>
      <c r="E240" s="365" t="s">
        <v>406</v>
      </c>
      <c r="F240" s="365" t="s">
        <v>216</v>
      </c>
      <c r="G240" s="92">
        <v>1773600</v>
      </c>
      <c r="H240" s="92">
        <v>1983696</v>
      </c>
      <c r="I240" s="92">
        <v>1472000</v>
      </c>
      <c r="J240" s="92">
        <v>496696</v>
      </c>
      <c r="K240" s="92">
        <v>20695.666666666668</v>
      </c>
      <c r="L240" s="92">
        <v>12621.26656</v>
      </c>
      <c r="M240" s="92">
        <v>9710.3276800000003</v>
      </c>
      <c r="N240" s="92">
        <v>27743.793371428575</v>
      </c>
    </row>
    <row r="241" spans="2:14" x14ac:dyDescent="0.25">
      <c r="B241" s="789"/>
      <c r="C241" s="370" t="s">
        <v>407</v>
      </c>
      <c r="D241" s="365">
        <v>84</v>
      </c>
      <c r="E241" s="365" t="s">
        <v>406</v>
      </c>
      <c r="F241" s="365" t="s">
        <v>217</v>
      </c>
      <c r="G241" s="92">
        <v>1773600</v>
      </c>
      <c r="H241" s="92">
        <v>1983696</v>
      </c>
      <c r="I241" s="92">
        <v>1472000</v>
      </c>
      <c r="J241" s="92">
        <v>496696</v>
      </c>
      <c r="K241" s="92">
        <v>20695.666666666668</v>
      </c>
      <c r="L241" s="92">
        <v>12621.26656</v>
      </c>
      <c r="M241" s="92">
        <v>9710.3276800000003</v>
      </c>
      <c r="N241" s="92">
        <v>27743.793371428575</v>
      </c>
    </row>
    <row r="242" spans="2:14" ht="15.75" thickBot="1" x14ac:dyDescent="0.3">
      <c r="B242" s="790"/>
      <c r="C242" s="374">
        <v>8</v>
      </c>
      <c r="D242" s="362">
        <v>85</v>
      </c>
      <c r="E242" s="364" t="s">
        <v>408</v>
      </c>
      <c r="F242" s="362" t="s">
        <v>216</v>
      </c>
      <c r="G242" s="92">
        <v>1808000</v>
      </c>
      <c r="H242" s="92">
        <v>2021880</v>
      </c>
      <c r="I242" s="92">
        <v>1479000</v>
      </c>
      <c r="J242" s="92">
        <v>527880</v>
      </c>
      <c r="K242" s="92">
        <v>21995</v>
      </c>
      <c r="L242" s="92">
        <v>12681.286170000001</v>
      </c>
      <c r="M242" s="92">
        <v>9756.5045099999988</v>
      </c>
      <c r="N242" s="92">
        <v>27875.727171428571</v>
      </c>
    </row>
    <row r="243" spans="2:14" x14ac:dyDescent="0.25">
      <c r="B243" s="797">
        <v>21</v>
      </c>
      <c r="C243" s="375">
        <v>1</v>
      </c>
      <c r="D243" s="361">
        <v>92</v>
      </c>
      <c r="E243" s="376" t="s">
        <v>408</v>
      </c>
      <c r="F243" s="361" t="s">
        <v>217</v>
      </c>
      <c r="G243" s="92">
        <v>1872400</v>
      </c>
      <c r="H243" s="92">
        <v>2093364</v>
      </c>
      <c r="I243" s="92">
        <v>1529000</v>
      </c>
      <c r="J243" s="92">
        <v>549364</v>
      </c>
      <c r="K243" s="92">
        <v>22890.166666666668</v>
      </c>
      <c r="L243" s="92">
        <v>13109.997670000001</v>
      </c>
      <c r="M243" s="92">
        <v>10086.33901</v>
      </c>
      <c r="N243" s="92">
        <v>28818.111457142859</v>
      </c>
    </row>
    <row r="244" spans="2:14" x14ac:dyDescent="0.25">
      <c r="B244" s="789"/>
      <c r="C244" s="370" t="s">
        <v>409</v>
      </c>
      <c r="D244" s="365">
        <v>84</v>
      </c>
      <c r="E244" s="365" t="s">
        <v>406</v>
      </c>
      <c r="F244" s="365" t="s">
        <v>216</v>
      </c>
      <c r="G244" s="92">
        <v>1773600</v>
      </c>
      <c r="H244" s="92">
        <v>1983696</v>
      </c>
      <c r="I244" s="92">
        <v>1472000</v>
      </c>
      <c r="J244" s="92">
        <v>496696</v>
      </c>
      <c r="K244" s="92">
        <v>20695.666666666668</v>
      </c>
      <c r="L244" s="92">
        <v>12621.26656</v>
      </c>
      <c r="M244" s="92">
        <v>9710.3276800000003</v>
      </c>
      <c r="N244" s="92">
        <v>27743.793371428575</v>
      </c>
    </row>
    <row r="245" spans="2:14" x14ac:dyDescent="0.25">
      <c r="B245" s="789"/>
      <c r="C245" s="370" t="s">
        <v>410</v>
      </c>
      <c r="D245" s="365">
        <v>84</v>
      </c>
      <c r="E245" s="365" t="s">
        <v>406</v>
      </c>
      <c r="F245" s="365" t="s">
        <v>217</v>
      </c>
      <c r="G245" s="92">
        <v>1773600</v>
      </c>
      <c r="H245" s="92">
        <v>1983696</v>
      </c>
      <c r="I245" s="92">
        <v>1472000</v>
      </c>
      <c r="J245" s="92">
        <v>496696</v>
      </c>
      <c r="K245" s="92">
        <v>20695.666666666668</v>
      </c>
      <c r="L245" s="92">
        <v>12621.26656</v>
      </c>
      <c r="M245" s="92">
        <v>9710.3276800000003</v>
      </c>
      <c r="N245" s="92">
        <v>27743.793371428575</v>
      </c>
    </row>
    <row r="246" spans="2:14" ht="15.75" thickBot="1" x14ac:dyDescent="0.3">
      <c r="B246" s="790"/>
      <c r="C246" s="374">
        <v>6</v>
      </c>
      <c r="D246" s="362">
        <v>108</v>
      </c>
      <c r="E246" s="362" t="s">
        <v>404</v>
      </c>
      <c r="F246" s="362" t="s">
        <v>216</v>
      </c>
      <c r="G246" s="92">
        <v>1987200</v>
      </c>
      <c r="H246" s="92">
        <v>2220792</v>
      </c>
      <c r="I246" s="92">
        <v>1555000</v>
      </c>
      <c r="J246" s="92">
        <v>650792</v>
      </c>
      <c r="K246" s="92">
        <v>27116.333333333332</v>
      </c>
      <c r="L246" s="92">
        <v>13332.927650000001</v>
      </c>
      <c r="M246" s="92">
        <v>10257.852949999999</v>
      </c>
      <c r="N246" s="92">
        <v>29308.151285714284</v>
      </c>
    </row>
    <row r="247" spans="2:14" ht="15.75" thickBot="1" x14ac:dyDescent="0.3">
      <c r="B247" s="413"/>
      <c r="C247" s="414"/>
      <c r="D247" s="415"/>
      <c r="E247" s="415"/>
      <c r="F247" s="415"/>
      <c r="G247" s="416"/>
      <c r="H247" s="416"/>
      <c r="I247" s="417"/>
      <c r="J247" s="417"/>
      <c r="K247" s="417"/>
      <c r="L247" s="417"/>
      <c r="M247" s="417"/>
      <c r="N247" s="418"/>
    </row>
    <row r="248" spans="2:14" ht="15.75" thickBot="1" x14ac:dyDescent="0.3">
      <c r="B248" s="389"/>
      <c r="C248" s="390"/>
      <c r="D248" s="390"/>
      <c r="E248" s="390"/>
      <c r="F248" s="390"/>
      <c r="G248" s="390"/>
      <c r="H248" s="390"/>
      <c r="I248" s="390" t="s">
        <v>342</v>
      </c>
      <c r="J248" s="390"/>
      <c r="K248" s="390"/>
      <c r="L248" s="390"/>
      <c r="M248" s="390"/>
      <c r="N248" s="391"/>
    </row>
    <row r="249" spans="2:14" x14ac:dyDescent="0.25">
      <c r="B249" s="392" t="s">
        <v>411</v>
      </c>
      <c r="C249" s="393"/>
      <c r="D249" s="393"/>
      <c r="E249" s="393"/>
      <c r="F249" s="393"/>
      <c r="G249" s="393"/>
      <c r="H249" s="393"/>
      <c r="I249" s="394"/>
      <c r="J249" s="394"/>
      <c r="K249" s="394"/>
      <c r="L249" s="394"/>
      <c r="M249" s="394"/>
      <c r="N249" s="395"/>
    </row>
    <row r="250" spans="2:14" x14ac:dyDescent="0.25">
      <c r="B250" s="396"/>
      <c r="C250" s="397" t="s">
        <v>412</v>
      </c>
      <c r="D250" s="397"/>
      <c r="E250" s="397"/>
      <c r="F250" s="397"/>
      <c r="G250" s="397"/>
      <c r="H250" s="397"/>
      <c r="I250" s="398"/>
      <c r="J250" s="398"/>
      <c r="K250" s="398"/>
      <c r="L250" s="398"/>
      <c r="M250" s="398"/>
      <c r="N250" s="399"/>
    </row>
    <row r="251" spans="2:14" x14ac:dyDescent="0.25">
      <c r="B251" s="396" t="s">
        <v>344</v>
      </c>
      <c r="C251" s="397"/>
      <c r="D251" s="397"/>
      <c r="E251" s="397"/>
      <c r="F251" s="397"/>
      <c r="G251" s="397"/>
      <c r="H251" s="397"/>
      <c r="I251" s="398"/>
      <c r="J251" s="398"/>
      <c r="K251" s="398"/>
      <c r="L251" s="398"/>
      <c r="M251" s="398"/>
      <c r="N251" s="399"/>
    </row>
    <row r="252" spans="2:14" x14ac:dyDescent="0.25">
      <c r="B252" s="396" t="s">
        <v>345</v>
      </c>
      <c r="C252" s="397"/>
      <c r="D252" s="397"/>
      <c r="E252" s="397"/>
      <c r="F252" s="397"/>
      <c r="G252" s="397"/>
      <c r="H252" s="397"/>
      <c r="I252" s="398"/>
      <c r="J252" s="398"/>
      <c r="K252" s="398"/>
      <c r="L252" s="398"/>
      <c r="M252" s="398"/>
      <c r="N252" s="399"/>
    </row>
    <row r="253" spans="2:14" x14ac:dyDescent="0.25">
      <c r="B253" s="400" t="s">
        <v>413</v>
      </c>
      <c r="C253" s="401"/>
      <c r="D253" s="401"/>
      <c r="E253" s="401"/>
      <c r="F253" s="401"/>
      <c r="G253" s="401"/>
      <c r="H253" s="401"/>
      <c r="I253" s="401"/>
      <c r="J253" s="401"/>
      <c r="K253" s="401"/>
      <c r="L253" s="401"/>
      <c r="M253" s="401"/>
      <c r="N253" s="402"/>
    </row>
    <row r="254" spans="2:14" x14ac:dyDescent="0.25">
      <c r="B254" s="403" t="s">
        <v>347</v>
      </c>
      <c r="C254" s="398"/>
      <c r="D254" s="398"/>
      <c r="E254" s="398"/>
      <c r="F254" s="398"/>
      <c r="G254" s="397"/>
      <c r="H254" s="404"/>
      <c r="I254" s="398"/>
      <c r="J254" s="398"/>
      <c r="K254" s="398"/>
      <c r="L254" s="398"/>
      <c r="M254" s="398"/>
      <c r="N254" s="399"/>
    </row>
    <row r="255" spans="2:14" x14ac:dyDescent="0.25">
      <c r="B255" s="403" t="s">
        <v>348</v>
      </c>
      <c r="C255" s="398"/>
      <c r="D255" s="398"/>
      <c r="E255" s="398"/>
      <c r="F255" s="398"/>
      <c r="G255" s="398"/>
      <c r="H255" s="404"/>
      <c r="I255" s="398"/>
      <c r="J255" s="398"/>
      <c r="K255" s="398"/>
      <c r="L255" s="398"/>
      <c r="M255" s="398"/>
      <c r="N255" s="399"/>
    </row>
    <row r="256" spans="2:14" x14ac:dyDescent="0.25">
      <c r="B256" s="396" t="s">
        <v>349</v>
      </c>
      <c r="C256" s="397"/>
      <c r="D256" s="397"/>
      <c r="E256" s="397"/>
      <c r="F256" s="397"/>
      <c r="G256" s="405"/>
      <c r="H256" s="404"/>
      <c r="I256" s="398"/>
      <c r="J256" s="398"/>
      <c r="K256" s="398"/>
      <c r="L256" s="398"/>
      <c r="M256" s="398"/>
      <c r="N256" s="399"/>
    </row>
    <row r="257" spans="2:14" x14ac:dyDescent="0.25">
      <c r="B257" s="396" t="s">
        <v>350</v>
      </c>
      <c r="C257" s="397"/>
      <c r="D257" s="397"/>
      <c r="E257" s="397"/>
      <c r="F257" s="397"/>
      <c r="G257" s="405"/>
      <c r="H257" s="404"/>
      <c r="I257" s="398"/>
      <c r="J257" s="398"/>
      <c r="K257" s="398"/>
      <c r="L257" s="398"/>
      <c r="M257" s="398"/>
      <c r="N257" s="399"/>
    </row>
    <row r="258" spans="2:14" x14ac:dyDescent="0.25">
      <c r="B258" s="396" t="s">
        <v>351</v>
      </c>
      <c r="C258" s="397"/>
      <c r="D258" s="397"/>
      <c r="E258" s="397"/>
      <c r="F258" s="397"/>
      <c r="G258" s="397"/>
      <c r="H258" s="404"/>
      <c r="I258" s="398"/>
      <c r="J258" s="398"/>
      <c r="K258" s="398"/>
      <c r="L258" s="398"/>
      <c r="M258" s="398"/>
      <c r="N258" s="399"/>
    </row>
    <row r="259" spans="2:14" x14ac:dyDescent="0.25">
      <c r="B259" s="855" t="s">
        <v>352</v>
      </c>
      <c r="C259" s="856"/>
      <c r="D259" s="856"/>
      <c r="E259" s="856"/>
      <c r="F259" s="856"/>
      <c r="G259" s="856"/>
      <c r="H259" s="406"/>
      <c r="I259" s="406"/>
      <c r="J259" s="406"/>
      <c r="K259" s="406"/>
      <c r="L259" s="406"/>
      <c r="M259" s="406"/>
      <c r="N259" s="407"/>
    </row>
    <row r="260" spans="2:14" x14ac:dyDescent="0.25">
      <c r="B260" s="396" t="s">
        <v>353</v>
      </c>
      <c r="C260" s="408"/>
      <c r="D260" s="408"/>
      <c r="E260" s="408"/>
      <c r="F260" s="408"/>
      <c r="G260" s="408"/>
      <c r="H260" s="409"/>
      <c r="I260" s="398"/>
      <c r="J260" s="398"/>
      <c r="K260" s="398"/>
      <c r="L260" s="398"/>
      <c r="M260" s="398"/>
      <c r="N260" s="399"/>
    </row>
    <row r="261" spans="2:14" ht="15.75" thickBot="1" x14ac:dyDescent="0.3">
      <c r="B261" s="857"/>
      <c r="C261" s="858"/>
      <c r="D261" s="858"/>
      <c r="E261" s="858"/>
      <c r="F261" s="858"/>
      <c r="G261" s="858"/>
      <c r="H261" s="858"/>
      <c r="I261" s="410"/>
      <c r="J261" s="410"/>
      <c r="K261" s="410"/>
      <c r="L261" s="410"/>
      <c r="M261" s="411"/>
      <c r="N261" s="412"/>
    </row>
    <row r="262" spans="2:14" ht="15.75" thickBot="1" x14ac:dyDescent="0.3">
      <c r="B262" s="852" t="s">
        <v>417</v>
      </c>
      <c r="C262" s="853"/>
      <c r="D262" s="853"/>
      <c r="E262" s="853"/>
      <c r="F262" s="853"/>
      <c r="G262" s="853"/>
      <c r="H262" s="853"/>
      <c r="I262" s="853"/>
      <c r="J262" s="853"/>
      <c r="K262" s="853"/>
      <c r="L262" s="853"/>
      <c r="M262" s="853"/>
      <c r="N262" s="854"/>
    </row>
    <row r="264" spans="2:14" x14ac:dyDescent="0.25">
      <c r="G264" s="339"/>
      <c r="H264" s="339"/>
      <c r="I264" s="340"/>
      <c r="J264" s="340"/>
      <c r="K264" s="340"/>
      <c r="L264" s="340"/>
      <c r="M264" s="340"/>
      <c r="N264" s="340"/>
    </row>
    <row r="265" spans="2:14" ht="15.75" x14ac:dyDescent="0.25">
      <c r="B265" s="422" t="s">
        <v>320</v>
      </c>
      <c r="C265" s="423"/>
      <c r="D265" s="423"/>
      <c r="E265" s="423"/>
      <c r="F265" s="423"/>
      <c r="G265" s="423"/>
      <c r="H265" s="423"/>
      <c r="I265" s="423"/>
      <c r="J265" s="423"/>
      <c r="K265" s="423"/>
      <c r="L265" s="423"/>
      <c r="M265" s="424"/>
      <c r="N265" s="425"/>
    </row>
    <row r="266" spans="2:14" x14ac:dyDescent="0.25">
      <c r="B266" s="426" t="s">
        <v>368</v>
      </c>
      <c r="C266" s="426"/>
      <c r="D266" s="426"/>
      <c r="E266" s="426"/>
      <c r="F266" s="426" t="s">
        <v>369</v>
      </c>
      <c r="G266" s="426"/>
      <c r="H266" s="426"/>
      <c r="I266" s="423"/>
      <c r="J266" s="423"/>
      <c r="K266" s="423"/>
      <c r="L266" s="423"/>
      <c r="M266" s="424"/>
      <c r="N266" s="427"/>
    </row>
    <row r="267" spans="2:14" x14ac:dyDescent="0.25">
      <c r="B267" s="426" t="s">
        <v>356</v>
      </c>
      <c r="C267" s="423"/>
      <c r="D267" s="423"/>
      <c r="E267" s="423"/>
      <c r="F267" s="423"/>
      <c r="G267" s="423"/>
      <c r="H267" s="423"/>
      <c r="I267" s="423"/>
      <c r="J267" s="423"/>
      <c r="K267" s="423"/>
      <c r="L267" s="423"/>
      <c r="M267" s="424"/>
      <c r="N267" s="427"/>
    </row>
    <row r="268" spans="2:14" x14ac:dyDescent="0.25">
      <c r="B268" s="834">
        <v>44631</v>
      </c>
      <c r="C268" s="834"/>
      <c r="D268" s="423"/>
      <c r="E268" s="423"/>
      <c r="F268" s="423"/>
      <c r="G268" s="423"/>
      <c r="H268" s="423"/>
      <c r="I268" s="423"/>
      <c r="J268" s="423"/>
      <c r="K268" s="428"/>
      <c r="L268" s="423"/>
      <c r="M268" s="424"/>
      <c r="N268" s="427"/>
    </row>
    <row r="269" spans="2:14" ht="15.75" thickBot="1" x14ac:dyDescent="0.3">
      <c r="B269" s="432" t="s">
        <v>415</v>
      </c>
      <c r="C269" s="432"/>
      <c r="D269" s="423"/>
      <c r="E269" s="423"/>
      <c r="F269" s="423"/>
      <c r="G269" s="423"/>
      <c r="H269" s="423"/>
      <c r="I269" s="423"/>
      <c r="J269" s="423"/>
      <c r="K269" s="428"/>
      <c r="L269" s="423"/>
      <c r="M269" s="424"/>
      <c r="N269" s="427"/>
    </row>
    <row r="270" spans="2:14" x14ac:dyDescent="0.25">
      <c r="B270" s="835" t="s">
        <v>324</v>
      </c>
      <c r="C270" s="837" t="s">
        <v>325</v>
      </c>
      <c r="D270" s="837" t="s">
        <v>219</v>
      </c>
      <c r="E270" s="433"/>
      <c r="F270" s="433"/>
      <c r="G270" s="837" t="s">
        <v>221</v>
      </c>
      <c r="H270" s="839" t="s">
        <v>224</v>
      </c>
      <c r="I270" s="841" t="s">
        <v>418</v>
      </c>
      <c r="J270" s="843" t="s">
        <v>327</v>
      </c>
      <c r="K270" s="845" t="s">
        <v>328</v>
      </c>
      <c r="L270" s="847" t="s">
        <v>329</v>
      </c>
      <c r="M270" s="848"/>
      <c r="N270" s="830" t="s">
        <v>358</v>
      </c>
    </row>
    <row r="271" spans="2:14" ht="15.75" thickBot="1" x14ac:dyDescent="0.3">
      <c r="B271" s="836"/>
      <c r="C271" s="838"/>
      <c r="D271" s="838"/>
      <c r="E271" s="434" t="s">
        <v>331</v>
      </c>
      <c r="F271" s="434" t="s">
        <v>372</v>
      </c>
      <c r="G271" s="838"/>
      <c r="H271" s="840"/>
      <c r="I271" s="842"/>
      <c r="J271" s="844"/>
      <c r="K271" s="846"/>
      <c r="L271" s="832" t="s">
        <v>332</v>
      </c>
      <c r="M271" s="833"/>
      <c r="N271" s="831"/>
    </row>
    <row r="272" spans="2:14" ht="15.75" thickBot="1" x14ac:dyDescent="0.3">
      <c r="B272" s="836"/>
      <c r="C272" s="838"/>
      <c r="D272" s="838"/>
      <c r="E272" s="434"/>
      <c r="F272" s="434"/>
      <c r="G272" s="838"/>
      <c r="H272" s="840"/>
      <c r="I272" s="842"/>
      <c r="J272" s="844"/>
      <c r="K272" s="431" t="s">
        <v>333</v>
      </c>
      <c r="L272" s="429" t="s">
        <v>334</v>
      </c>
      <c r="M272" s="430" t="s">
        <v>359</v>
      </c>
      <c r="N272" s="831"/>
    </row>
    <row r="273" spans="2:14" x14ac:dyDescent="0.25">
      <c r="B273" s="435" t="s">
        <v>373</v>
      </c>
      <c r="C273" s="436"/>
      <c r="D273" s="436"/>
      <c r="E273" s="436"/>
      <c r="F273" s="436"/>
      <c r="G273" s="437"/>
      <c r="H273" s="438"/>
      <c r="I273" s="439"/>
      <c r="J273" s="439"/>
      <c r="K273" s="439"/>
      <c r="L273" s="439"/>
      <c r="M273" s="439"/>
      <c r="N273" s="440"/>
    </row>
    <row r="274" spans="2:14" ht="25.5" x14ac:dyDescent="0.25">
      <c r="B274" s="789">
        <v>11</v>
      </c>
      <c r="C274" s="446" t="s">
        <v>374</v>
      </c>
      <c r="D274" s="445">
        <v>90</v>
      </c>
      <c r="E274" s="445" t="s">
        <v>375</v>
      </c>
      <c r="F274" s="445" t="s">
        <v>217</v>
      </c>
      <c r="G274" s="419">
        <v>1800000</v>
      </c>
      <c r="H274" s="419">
        <v>1995000</v>
      </c>
      <c r="I274" s="421">
        <v>1596000</v>
      </c>
      <c r="J274" s="421">
        <v>384000</v>
      </c>
      <c r="K274" s="421">
        <v>16000</v>
      </c>
      <c r="L274" s="421">
        <v>13684.471080000001</v>
      </c>
      <c r="M274" s="421">
        <v>11665.642800000001</v>
      </c>
      <c r="N274" s="421">
        <v>33330.408000000003</v>
      </c>
    </row>
    <row r="275" spans="2:14" ht="26.25" thickBot="1" x14ac:dyDescent="0.3">
      <c r="B275" s="789"/>
      <c r="C275" s="446" t="s">
        <v>376</v>
      </c>
      <c r="D275" s="445">
        <v>90</v>
      </c>
      <c r="E275" s="445" t="s">
        <v>375</v>
      </c>
      <c r="F275" s="445" t="s">
        <v>216</v>
      </c>
      <c r="G275" s="419">
        <v>1800000</v>
      </c>
      <c r="H275" s="419">
        <v>1995000</v>
      </c>
      <c r="I275" s="421">
        <v>1596000</v>
      </c>
      <c r="J275" s="421">
        <v>384000</v>
      </c>
      <c r="K275" s="421">
        <v>16000</v>
      </c>
      <c r="L275" s="421">
        <v>13684.471080000001</v>
      </c>
      <c r="M275" s="421">
        <v>11665.642800000001</v>
      </c>
      <c r="N275" s="421">
        <v>33330.408000000003</v>
      </c>
    </row>
    <row r="276" spans="2:14" x14ac:dyDescent="0.25">
      <c r="B276" s="791">
        <v>12</v>
      </c>
      <c r="C276" s="463" t="s">
        <v>377</v>
      </c>
      <c r="D276" s="464">
        <v>100</v>
      </c>
      <c r="E276" s="465" t="s">
        <v>338</v>
      </c>
      <c r="F276" s="465" t="s">
        <v>216</v>
      </c>
      <c r="G276" s="419">
        <v>1806000</v>
      </c>
      <c r="H276" s="419">
        <v>2001600</v>
      </c>
      <c r="I276" s="421">
        <v>1601280</v>
      </c>
      <c r="J276" s="421">
        <v>385320</v>
      </c>
      <c r="K276" s="421">
        <v>16055</v>
      </c>
      <c r="L276" s="421">
        <v>13729.743014400001</v>
      </c>
      <c r="M276" s="421">
        <v>11704.235904000001</v>
      </c>
      <c r="N276" s="421">
        <v>33440.674011428579</v>
      </c>
    </row>
    <row r="277" spans="2:14" x14ac:dyDescent="0.25">
      <c r="B277" s="792"/>
      <c r="C277" s="447" t="s">
        <v>378</v>
      </c>
      <c r="D277" s="448">
        <v>100</v>
      </c>
      <c r="E277" s="445" t="s">
        <v>338</v>
      </c>
      <c r="F277" s="445" t="s">
        <v>217</v>
      </c>
      <c r="G277" s="419">
        <v>1806000</v>
      </c>
      <c r="H277" s="419">
        <v>2001600</v>
      </c>
      <c r="I277" s="420">
        <v>1601280</v>
      </c>
      <c r="J277" s="420">
        <v>385320</v>
      </c>
      <c r="K277" s="420">
        <v>16055</v>
      </c>
      <c r="L277" s="420">
        <v>13729.743014400001</v>
      </c>
      <c r="M277" s="420">
        <v>11704.235904000001</v>
      </c>
      <c r="N277" s="420">
        <v>33440.674011428579</v>
      </c>
    </row>
    <row r="278" spans="2:14" x14ac:dyDescent="0.25">
      <c r="B278" s="792"/>
      <c r="C278" s="447" t="s">
        <v>379</v>
      </c>
      <c r="D278" s="448">
        <v>90</v>
      </c>
      <c r="E278" s="445" t="s">
        <v>338</v>
      </c>
      <c r="F278" s="445" t="s">
        <v>216</v>
      </c>
      <c r="G278" s="419">
        <v>1728000</v>
      </c>
      <c r="H278" s="419">
        <v>1915800</v>
      </c>
      <c r="I278" s="421">
        <v>1532640</v>
      </c>
      <c r="J278" s="421">
        <v>368160</v>
      </c>
      <c r="K278" s="421">
        <v>15340</v>
      </c>
      <c r="L278" s="421">
        <v>13141.207867200001</v>
      </c>
      <c r="M278" s="421">
        <v>11202.525552000001</v>
      </c>
      <c r="N278" s="421">
        <v>32007.215862857149</v>
      </c>
    </row>
    <row r="279" spans="2:14" ht="15.75" thickBot="1" x14ac:dyDescent="0.3">
      <c r="B279" s="793"/>
      <c r="C279" s="461" t="s">
        <v>380</v>
      </c>
      <c r="D279" s="443">
        <v>90</v>
      </c>
      <c r="E279" s="442" t="s">
        <v>338</v>
      </c>
      <c r="F279" s="442" t="s">
        <v>217</v>
      </c>
      <c r="G279" s="419">
        <v>1728000</v>
      </c>
      <c r="H279" s="419">
        <v>1915800</v>
      </c>
      <c r="I279" s="421">
        <v>1532640</v>
      </c>
      <c r="J279" s="421">
        <v>368160</v>
      </c>
      <c r="K279" s="421">
        <v>15340</v>
      </c>
      <c r="L279" s="421">
        <v>13141.207867200001</v>
      </c>
      <c r="M279" s="421">
        <v>11202.525552000001</v>
      </c>
      <c r="N279" s="421">
        <v>32007.215862857149</v>
      </c>
    </row>
    <row r="280" spans="2:14" x14ac:dyDescent="0.25">
      <c r="B280" s="794">
        <v>13</v>
      </c>
      <c r="C280" s="466" t="s">
        <v>381</v>
      </c>
      <c r="D280" s="467">
        <v>90</v>
      </c>
      <c r="E280" s="465" t="s">
        <v>375</v>
      </c>
      <c r="F280" s="465" t="s">
        <v>217</v>
      </c>
      <c r="G280" s="419">
        <v>1800000</v>
      </c>
      <c r="H280" s="419">
        <v>1995000</v>
      </c>
      <c r="I280" s="421">
        <v>1596000</v>
      </c>
      <c r="J280" s="421">
        <v>384000</v>
      </c>
      <c r="K280" s="421">
        <v>16000</v>
      </c>
      <c r="L280" s="421">
        <v>13684.471080000001</v>
      </c>
      <c r="M280" s="421">
        <v>11665.642800000001</v>
      </c>
      <c r="N280" s="421">
        <v>33330.408000000003</v>
      </c>
    </row>
    <row r="281" spans="2:14" ht="15.75" thickBot="1" x14ac:dyDescent="0.3">
      <c r="B281" s="795"/>
      <c r="C281" s="449" t="s">
        <v>382</v>
      </c>
      <c r="D281" s="448">
        <v>90</v>
      </c>
      <c r="E281" s="445" t="s">
        <v>375</v>
      </c>
      <c r="F281" s="445" t="s">
        <v>216</v>
      </c>
      <c r="G281" s="419">
        <v>1800000</v>
      </c>
      <c r="H281" s="419">
        <v>1995000</v>
      </c>
      <c r="I281" s="421">
        <v>1596000</v>
      </c>
      <c r="J281" s="421">
        <v>384000</v>
      </c>
      <c r="K281" s="421">
        <v>16000</v>
      </c>
      <c r="L281" s="421">
        <v>13684.471080000001</v>
      </c>
      <c r="M281" s="421">
        <v>11665.642800000001</v>
      </c>
      <c r="N281" s="421">
        <v>33330.408000000003</v>
      </c>
    </row>
    <row r="282" spans="2:14" x14ac:dyDescent="0.25">
      <c r="B282" s="794">
        <v>14</v>
      </c>
      <c r="C282" s="468" t="s">
        <v>416</v>
      </c>
      <c r="D282" s="465">
        <v>90</v>
      </c>
      <c r="E282" s="465" t="s">
        <v>338</v>
      </c>
      <c r="F282" s="465" t="s">
        <v>217</v>
      </c>
      <c r="G282" s="419">
        <v>1692000</v>
      </c>
      <c r="H282" s="419">
        <v>1876200</v>
      </c>
      <c r="I282" s="421">
        <v>1500960</v>
      </c>
      <c r="J282" s="421">
        <v>360240</v>
      </c>
      <c r="K282" s="421">
        <v>15010</v>
      </c>
      <c r="L282" s="421">
        <v>12869.5762608</v>
      </c>
      <c r="M282" s="421">
        <v>10970.966928</v>
      </c>
      <c r="N282" s="421">
        <v>31345.619794285714</v>
      </c>
    </row>
    <row r="283" spans="2:14" ht="15.75" thickBot="1" x14ac:dyDescent="0.3">
      <c r="B283" s="796"/>
      <c r="C283" s="462" t="s">
        <v>384</v>
      </c>
      <c r="D283" s="442">
        <v>90</v>
      </c>
      <c r="E283" s="442" t="s">
        <v>338</v>
      </c>
      <c r="F283" s="442" t="s">
        <v>216</v>
      </c>
      <c r="G283" s="419">
        <v>1692000</v>
      </c>
      <c r="H283" s="419">
        <v>1876200</v>
      </c>
      <c r="I283" s="421">
        <v>1500960</v>
      </c>
      <c r="J283" s="421">
        <v>360240</v>
      </c>
      <c r="K283" s="421">
        <v>15010</v>
      </c>
      <c r="L283" s="421">
        <v>12869.5762608</v>
      </c>
      <c r="M283" s="421">
        <v>10970.966928</v>
      </c>
      <c r="N283" s="421">
        <v>31345.619794285714</v>
      </c>
    </row>
    <row r="284" spans="2:14" x14ac:dyDescent="0.25">
      <c r="B284" s="797">
        <v>16</v>
      </c>
      <c r="C284" s="460" t="s">
        <v>385</v>
      </c>
      <c r="D284" s="441">
        <v>100</v>
      </c>
      <c r="E284" s="441" t="s">
        <v>338</v>
      </c>
      <c r="F284" s="441" t="s">
        <v>216</v>
      </c>
      <c r="G284" s="419">
        <v>1816000</v>
      </c>
      <c r="H284" s="419">
        <v>2012600</v>
      </c>
      <c r="I284" s="421">
        <v>1610080</v>
      </c>
      <c r="J284" s="421">
        <v>387520</v>
      </c>
      <c r="K284" s="421">
        <v>16146.666666666666</v>
      </c>
      <c r="L284" s="421">
        <v>13805.1962384</v>
      </c>
      <c r="M284" s="421">
        <v>11768.557744</v>
      </c>
      <c r="N284" s="421">
        <v>33624.450697142856</v>
      </c>
    </row>
    <row r="285" spans="2:14" x14ac:dyDescent="0.25">
      <c r="B285" s="789"/>
      <c r="C285" s="451" t="s">
        <v>386</v>
      </c>
      <c r="D285" s="445">
        <v>90</v>
      </c>
      <c r="E285" s="445" t="s">
        <v>338</v>
      </c>
      <c r="F285" s="445" t="s">
        <v>216</v>
      </c>
      <c r="G285" s="419">
        <v>1737000</v>
      </c>
      <c r="H285" s="419">
        <v>1925700</v>
      </c>
      <c r="I285" s="420">
        <v>1540560</v>
      </c>
      <c r="J285" s="420">
        <v>370140</v>
      </c>
      <c r="K285" s="420">
        <v>15422.5</v>
      </c>
      <c r="L285" s="420">
        <v>13209.1157688</v>
      </c>
      <c r="M285" s="420">
        <v>11260.415208</v>
      </c>
      <c r="N285" s="420">
        <v>32172.614880000005</v>
      </c>
    </row>
    <row r="286" spans="2:14" x14ac:dyDescent="0.25">
      <c r="B286" s="789"/>
      <c r="C286" s="451" t="s">
        <v>387</v>
      </c>
      <c r="D286" s="445">
        <v>90</v>
      </c>
      <c r="E286" s="445" t="s">
        <v>338</v>
      </c>
      <c r="F286" s="445" t="s">
        <v>217</v>
      </c>
      <c r="G286" s="419">
        <v>1737000</v>
      </c>
      <c r="H286" s="419">
        <v>1925700</v>
      </c>
      <c r="I286" s="420">
        <v>1540560</v>
      </c>
      <c r="J286" s="420">
        <v>370140</v>
      </c>
      <c r="K286" s="420">
        <v>15422.5</v>
      </c>
      <c r="L286" s="420">
        <v>13209.1157688</v>
      </c>
      <c r="M286" s="420">
        <v>11260.415208</v>
      </c>
      <c r="N286" s="420">
        <v>32172.614880000005</v>
      </c>
    </row>
    <row r="287" spans="2:14" x14ac:dyDescent="0.25">
      <c r="B287" s="789"/>
      <c r="C287" s="452" t="s">
        <v>388</v>
      </c>
      <c r="D287" s="445">
        <v>90</v>
      </c>
      <c r="E287" s="445" t="s">
        <v>338</v>
      </c>
      <c r="F287" s="445" t="s">
        <v>217</v>
      </c>
      <c r="G287" s="419">
        <v>1737000</v>
      </c>
      <c r="H287" s="419">
        <v>1925700</v>
      </c>
      <c r="I287" s="421">
        <v>1540560</v>
      </c>
      <c r="J287" s="420">
        <v>370140</v>
      </c>
      <c r="K287" s="420">
        <v>15422.5</v>
      </c>
      <c r="L287" s="420">
        <v>13209.1157688</v>
      </c>
      <c r="M287" s="421">
        <v>11260.415208</v>
      </c>
      <c r="N287" s="420">
        <v>32172.614880000005</v>
      </c>
    </row>
    <row r="288" spans="2:14" x14ac:dyDescent="0.25">
      <c r="B288" s="789"/>
      <c r="C288" s="452" t="s">
        <v>389</v>
      </c>
      <c r="D288" s="445">
        <v>90</v>
      </c>
      <c r="E288" s="445" t="s">
        <v>338</v>
      </c>
      <c r="F288" s="445" t="s">
        <v>216</v>
      </c>
      <c r="G288" s="419">
        <v>1737000</v>
      </c>
      <c r="H288" s="419">
        <v>1925700</v>
      </c>
      <c r="I288" s="421">
        <v>1540560</v>
      </c>
      <c r="J288" s="420">
        <v>370140</v>
      </c>
      <c r="K288" s="420">
        <v>15422.5</v>
      </c>
      <c r="L288" s="420">
        <v>13209.1157688</v>
      </c>
      <c r="M288" s="421">
        <v>11260.415208</v>
      </c>
      <c r="N288" s="420">
        <v>32172.614880000005</v>
      </c>
    </row>
    <row r="289" spans="2:14" ht="15.75" thickBot="1" x14ac:dyDescent="0.3">
      <c r="B289" s="790"/>
      <c r="C289" s="459" t="s">
        <v>390</v>
      </c>
      <c r="D289" s="442">
        <v>98</v>
      </c>
      <c r="E289" s="442" t="s">
        <v>391</v>
      </c>
      <c r="F289" s="442" t="s">
        <v>216</v>
      </c>
      <c r="G289" s="419">
        <v>1819800</v>
      </c>
      <c r="H289" s="419">
        <v>2016780</v>
      </c>
      <c r="I289" s="421">
        <v>1613424</v>
      </c>
      <c r="J289" s="421">
        <v>388356</v>
      </c>
      <c r="K289" s="421">
        <v>16181.5</v>
      </c>
      <c r="L289" s="421">
        <v>13833.868463520001</v>
      </c>
      <c r="M289" s="421">
        <v>11793.0000432</v>
      </c>
      <c r="N289" s="421">
        <v>33694.285837714284</v>
      </c>
    </row>
    <row r="290" spans="2:14" x14ac:dyDescent="0.25">
      <c r="B290" s="789">
        <v>17</v>
      </c>
      <c r="C290" s="450">
        <v>3</v>
      </c>
      <c r="D290" s="445">
        <v>102</v>
      </c>
      <c r="E290" s="445" t="s">
        <v>338</v>
      </c>
      <c r="F290" s="445" t="s">
        <v>217</v>
      </c>
      <c r="G290" s="419">
        <v>1831800</v>
      </c>
      <c r="H290" s="419">
        <v>2029980</v>
      </c>
      <c r="I290" s="421">
        <v>1623984</v>
      </c>
      <c r="J290" s="421">
        <v>390996</v>
      </c>
      <c r="K290" s="421">
        <v>16291.5</v>
      </c>
      <c r="L290" s="421">
        <v>13924.41233232</v>
      </c>
      <c r="M290" s="421">
        <v>11870.186251200001</v>
      </c>
      <c r="N290" s="421">
        <v>33914.817860571435</v>
      </c>
    </row>
    <row r="291" spans="2:14" x14ac:dyDescent="0.25">
      <c r="B291" s="789"/>
      <c r="C291" s="450" t="s">
        <v>392</v>
      </c>
      <c r="D291" s="445">
        <v>90</v>
      </c>
      <c r="E291" s="445" t="s">
        <v>338</v>
      </c>
      <c r="F291" s="445" t="s">
        <v>216</v>
      </c>
      <c r="G291" s="419">
        <v>1737000</v>
      </c>
      <c r="H291" s="419">
        <v>1925700</v>
      </c>
      <c r="I291" s="421">
        <v>1540560</v>
      </c>
      <c r="J291" s="421">
        <v>370140</v>
      </c>
      <c r="K291" s="421">
        <v>15422.5</v>
      </c>
      <c r="L291" s="421">
        <v>13209.1157688</v>
      </c>
      <c r="M291" s="421">
        <v>11260.415208</v>
      </c>
      <c r="N291" s="421">
        <v>32172.614880000005</v>
      </c>
    </row>
    <row r="292" spans="2:14" x14ac:dyDescent="0.25">
      <c r="B292" s="789"/>
      <c r="C292" s="450" t="s">
        <v>393</v>
      </c>
      <c r="D292" s="445">
        <v>90</v>
      </c>
      <c r="E292" s="445" t="s">
        <v>338</v>
      </c>
      <c r="F292" s="445" t="s">
        <v>217</v>
      </c>
      <c r="G292" s="419">
        <v>1737000</v>
      </c>
      <c r="H292" s="419">
        <v>1925700</v>
      </c>
      <c r="I292" s="421">
        <v>1540560</v>
      </c>
      <c r="J292" s="421">
        <v>370140</v>
      </c>
      <c r="K292" s="421">
        <v>15422.5</v>
      </c>
      <c r="L292" s="421">
        <v>13209.1157688</v>
      </c>
      <c r="M292" s="421">
        <v>11260.415208</v>
      </c>
      <c r="N292" s="421">
        <v>32172.614880000005</v>
      </c>
    </row>
    <row r="293" spans="2:14" x14ac:dyDescent="0.25">
      <c r="B293" s="789"/>
      <c r="C293" s="453" t="s">
        <v>394</v>
      </c>
      <c r="D293" s="445">
        <v>90</v>
      </c>
      <c r="E293" s="445" t="s">
        <v>338</v>
      </c>
      <c r="F293" s="445" t="s">
        <v>216</v>
      </c>
      <c r="G293" s="419">
        <v>1737000</v>
      </c>
      <c r="H293" s="419">
        <v>1925700</v>
      </c>
      <c r="I293" s="421">
        <v>1540560</v>
      </c>
      <c r="J293" s="421">
        <v>370140</v>
      </c>
      <c r="K293" s="421">
        <v>15422.5</v>
      </c>
      <c r="L293" s="421">
        <v>13209.1157688</v>
      </c>
      <c r="M293" s="421">
        <v>11260.415208</v>
      </c>
      <c r="N293" s="421">
        <v>32172.614880000005</v>
      </c>
    </row>
    <row r="294" spans="2:14" ht="15.75" thickBot="1" x14ac:dyDescent="0.3">
      <c r="B294" s="790"/>
      <c r="C294" s="457" t="s">
        <v>395</v>
      </c>
      <c r="D294" s="442">
        <v>90</v>
      </c>
      <c r="E294" s="442" t="s">
        <v>338</v>
      </c>
      <c r="F294" s="442" t="s">
        <v>217</v>
      </c>
      <c r="G294" s="419">
        <v>1737000</v>
      </c>
      <c r="H294" s="419">
        <v>1925700</v>
      </c>
      <c r="I294" s="421">
        <v>1540560</v>
      </c>
      <c r="J294" s="421">
        <v>370140</v>
      </c>
      <c r="K294" s="421">
        <v>15422.5</v>
      </c>
      <c r="L294" s="421">
        <v>13209.1157688</v>
      </c>
      <c r="M294" s="421">
        <v>11260.415208</v>
      </c>
      <c r="N294" s="421">
        <v>32172.614880000005</v>
      </c>
    </row>
    <row r="295" spans="2:14" ht="25.5" x14ac:dyDescent="0.25">
      <c r="B295" s="797">
        <v>18</v>
      </c>
      <c r="C295" s="458" t="s">
        <v>396</v>
      </c>
      <c r="D295" s="441">
        <v>90</v>
      </c>
      <c r="E295" s="441" t="s">
        <v>338</v>
      </c>
      <c r="F295" s="441" t="s">
        <v>216</v>
      </c>
      <c r="G295" s="419">
        <v>1782000</v>
      </c>
      <c r="H295" s="419">
        <v>1975200</v>
      </c>
      <c r="I295" s="421">
        <v>1580160</v>
      </c>
      <c r="J295" s="421">
        <v>380040</v>
      </c>
      <c r="K295" s="421">
        <v>15835</v>
      </c>
      <c r="L295" s="421">
        <v>13548.6552768</v>
      </c>
      <c r="M295" s="421">
        <v>11549.863488000001</v>
      </c>
      <c r="N295" s="421">
        <v>32999.609965714291</v>
      </c>
    </row>
    <row r="296" spans="2:14" ht="25.5" x14ac:dyDescent="0.25">
      <c r="B296" s="789"/>
      <c r="C296" s="446" t="s">
        <v>397</v>
      </c>
      <c r="D296" s="445">
        <v>90</v>
      </c>
      <c r="E296" s="445" t="s">
        <v>338</v>
      </c>
      <c r="F296" s="445" t="s">
        <v>217</v>
      </c>
      <c r="G296" s="419">
        <v>1782000</v>
      </c>
      <c r="H296" s="419">
        <v>1975200</v>
      </c>
      <c r="I296" s="421">
        <v>1580160</v>
      </c>
      <c r="J296" s="421">
        <v>380040</v>
      </c>
      <c r="K296" s="421">
        <v>15835</v>
      </c>
      <c r="L296" s="421">
        <v>13548.6552768</v>
      </c>
      <c r="M296" s="421">
        <v>11549.863488000001</v>
      </c>
      <c r="N296" s="421">
        <v>32999.609965714291</v>
      </c>
    </row>
    <row r="297" spans="2:14" x14ac:dyDescent="0.25">
      <c r="B297" s="789"/>
      <c r="C297" s="453" t="s">
        <v>398</v>
      </c>
      <c r="D297" s="445">
        <v>109</v>
      </c>
      <c r="E297" s="445" t="s">
        <v>399</v>
      </c>
      <c r="F297" s="445" t="s">
        <v>216</v>
      </c>
      <c r="G297" s="419">
        <v>1974300</v>
      </c>
      <c r="H297" s="419">
        <v>2186730</v>
      </c>
      <c r="I297" s="421">
        <v>1749384</v>
      </c>
      <c r="J297" s="421">
        <v>422346</v>
      </c>
      <c r="K297" s="421">
        <v>17597.75</v>
      </c>
      <c r="L297" s="421">
        <v>14999.620774320001</v>
      </c>
      <c r="M297" s="421">
        <v>12786.7724712</v>
      </c>
      <c r="N297" s="421">
        <v>36533.635632000005</v>
      </c>
    </row>
    <row r="298" spans="2:14" ht="15.75" thickBot="1" x14ac:dyDescent="0.3">
      <c r="B298" s="790"/>
      <c r="C298" s="457" t="s">
        <v>400</v>
      </c>
      <c r="D298" s="442">
        <v>113</v>
      </c>
      <c r="E298" s="442" t="s">
        <v>399</v>
      </c>
      <c r="F298" s="442" t="s">
        <v>217</v>
      </c>
      <c r="G298" s="419">
        <v>2009100</v>
      </c>
      <c r="H298" s="419">
        <v>2225010</v>
      </c>
      <c r="I298" s="421">
        <v>1780008</v>
      </c>
      <c r="J298" s="421">
        <v>430002</v>
      </c>
      <c r="K298" s="421">
        <v>17916.75</v>
      </c>
      <c r="L298" s="421">
        <v>15262.19799384</v>
      </c>
      <c r="M298" s="421">
        <v>13010.612474400001</v>
      </c>
      <c r="N298" s="421">
        <v>37173.178498285721</v>
      </c>
    </row>
    <row r="299" spans="2:14" x14ac:dyDescent="0.25">
      <c r="B299" s="797">
        <v>19</v>
      </c>
      <c r="C299" s="455">
        <v>1</v>
      </c>
      <c r="D299" s="441">
        <v>96</v>
      </c>
      <c r="E299" s="441" t="s">
        <v>399</v>
      </c>
      <c r="F299" s="441" t="s">
        <v>217</v>
      </c>
      <c r="G299" s="419">
        <v>1861200</v>
      </c>
      <c r="H299" s="419">
        <v>2062320</v>
      </c>
      <c r="I299" s="421">
        <v>1649856</v>
      </c>
      <c r="J299" s="421">
        <v>397464</v>
      </c>
      <c r="K299" s="421">
        <v>16561</v>
      </c>
      <c r="L299" s="421">
        <v>14146.24481088</v>
      </c>
      <c r="M299" s="421">
        <v>12059.292460800001</v>
      </c>
      <c r="N299" s="421">
        <v>34455.121316571436</v>
      </c>
    </row>
    <row r="300" spans="2:14" x14ac:dyDescent="0.25">
      <c r="B300" s="789"/>
      <c r="C300" s="450">
        <v>2</v>
      </c>
      <c r="D300" s="445">
        <v>90</v>
      </c>
      <c r="E300" s="445" t="s">
        <v>338</v>
      </c>
      <c r="F300" s="445" t="s">
        <v>216</v>
      </c>
      <c r="G300" s="419">
        <v>1782000</v>
      </c>
      <c r="H300" s="419">
        <v>1975200</v>
      </c>
      <c r="I300" s="421">
        <v>1580160</v>
      </c>
      <c r="J300" s="421">
        <v>380040</v>
      </c>
      <c r="K300" s="421">
        <v>15835</v>
      </c>
      <c r="L300" s="421">
        <v>13548.6552768</v>
      </c>
      <c r="M300" s="421">
        <v>11549.863488000001</v>
      </c>
      <c r="N300" s="421">
        <v>32999.609965714291</v>
      </c>
    </row>
    <row r="301" spans="2:14" x14ac:dyDescent="0.25">
      <c r="B301" s="789"/>
      <c r="C301" s="450" t="s">
        <v>401</v>
      </c>
      <c r="D301" s="445">
        <v>89</v>
      </c>
      <c r="E301" s="445" t="s">
        <v>338</v>
      </c>
      <c r="F301" s="445" t="s">
        <v>217</v>
      </c>
      <c r="G301" s="419">
        <v>1773600</v>
      </c>
      <c r="H301" s="419">
        <v>1965960</v>
      </c>
      <c r="I301" s="421">
        <v>1572768</v>
      </c>
      <c r="J301" s="421">
        <v>378192</v>
      </c>
      <c r="K301" s="421">
        <v>15758</v>
      </c>
      <c r="L301" s="421">
        <v>13485.274568640001</v>
      </c>
      <c r="M301" s="421">
        <v>11495.833142400001</v>
      </c>
      <c r="N301" s="421">
        <v>32845.237549714293</v>
      </c>
    </row>
    <row r="302" spans="2:14" x14ac:dyDescent="0.25">
      <c r="B302" s="789"/>
      <c r="C302" s="450" t="s">
        <v>402</v>
      </c>
      <c r="D302" s="445">
        <v>84</v>
      </c>
      <c r="E302" s="445" t="s">
        <v>338</v>
      </c>
      <c r="F302" s="445" t="s">
        <v>216</v>
      </c>
      <c r="G302" s="419">
        <v>1731600</v>
      </c>
      <c r="H302" s="419">
        <v>1919760</v>
      </c>
      <c r="I302" s="421">
        <v>1535808</v>
      </c>
      <c r="J302" s="421">
        <v>368952</v>
      </c>
      <c r="K302" s="421">
        <v>15373</v>
      </c>
      <c r="L302" s="421">
        <v>13168.371027840001</v>
      </c>
      <c r="M302" s="421">
        <v>11225.6814144</v>
      </c>
      <c r="N302" s="421">
        <v>32073.375469714287</v>
      </c>
    </row>
    <row r="303" spans="2:14" x14ac:dyDescent="0.25">
      <c r="B303" s="789"/>
      <c r="C303" s="450" t="s">
        <v>403</v>
      </c>
      <c r="D303" s="445">
        <v>84</v>
      </c>
      <c r="E303" s="445" t="s">
        <v>338</v>
      </c>
      <c r="F303" s="445" t="s">
        <v>217</v>
      </c>
      <c r="G303" s="92">
        <v>1731600</v>
      </c>
      <c r="H303" s="92">
        <v>1919760</v>
      </c>
      <c r="I303" s="92">
        <v>1535808</v>
      </c>
      <c r="J303" s="92">
        <v>368952</v>
      </c>
      <c r="K303" s="92">
        <v>15373</v>
      </c>
      <c r="L303" s="92">
        <v>13168.371027840001</v>
      </c>
      <c r="M303" s="92">
        <v>11225.6814144</v>
      </c>
      <c r="N303" s="92">
        <v>32073.375469714287</v>
      </c>
    </row>
    <row r="304" spans="2:14" ht="15.75" thickBot="1" x14ac:dyDescent="0.3">
      <c r="B304" s="790"/>
      <c r="C304" s="454">
        <v>7</v>
      </c>
      <c r="D304" s="442">
        <v>100</v>
      </c>
      <c r="E304" s="442" t="s">
        <v>391</v>
      </c>
      <c r="F304" s="442" t="s">
        <v>217</v>
      </c>
      <c r="G304" s="92">
        <v>1886000</v>
      </c>
      <c r="H304" s="92">
        <v>2089600</v>
      </c>
      <c r="I304" s="92">
        <v>1671680</v>
      </c>
      <c r="J304" s="92">
        <v>402920</v>
      </c>
      <c r="K304" s="92">
        <v>16788.333333333332</v>
      </c>
      <c r="L304" s="92">
        <v>14333.3688064</v>
      </c>
      <c r="M304" s="92">
        <v>12218.810624</v>
      </c>
      <c r="N304" s="92">
        <v>34910.88749714286</v>
      </c>
    </row>
    <row r="305" spans="2:14" x14ac:dyDescent="0.25">
      <c r="B305" s="797">
        <v>20</v>
      </c>
      <c r="C305" s="455">
        <v>1</v>
      </c>
      <c r="D305" s="441">
        <v>105</v>
      </c>
      <c r="E305" s="441" t="s">
        <v>404</v>
      </c>
      <c r="F305" s="441" t="s">
        <v>217</v>
      </c>
      <c r="G305" s="92">
        <v>1960500</v>
      </c>
      <c r="H305" s="92">
        <v>2171550</v>
      </c>
      <c r="I305" s="92">
        <v>1737240</v>
      </c>
      <c r="J305" s="92">
        <v>419310</v>
      </c>
      <c r="K305" s="92">
        <v>17471.25</v>
      </c>
      <c r="L305" s="92">
        <v>14895.495325200001</v>
      </c>
      <c r="M305" s="92">
        <v>12698.008332000001</v>
      </c>
      <c r="N305" s="92">
        <v>36280.023805714292</v>
      </c>
    </row>
    <row r="306" spans="2:14" x14ac:dyDescent="0.25">
      <c r="B306" s="789"/>
      <c r="C306" s="450" t="s">
        <v>405</v>
      </c>
      <c r="D306" s="445">
        <v>84</v>
      </c>
      <c r="E306" s="445" t="s">
        <v>406</v>
      </c>
      <c r="F306" s="445" t="s">
        <v>216</v>
      </c>
      <c r="G306" s="92">
        <v>1773600</v>
      </c>
      <c r="H306" s="92">
        <v>1965960</v>
      </c>
      <c r="I306" s="92">
        <v>1572768</v>
      </c>
      <c r="J306" s="92">
        <v>378192</v>
      </c>
      <c r="K306" s="92">
        <v>15758</v>
      </c>
      <c r="L306" s="92">
        <v>13485.274568640001</v>
      </c>
      <c r="M306" s="92">
        <v>11495.833142400001</v>
      </c>
      <c r="N306" s="92">
        <v>32845.237549714293</v>
      </c>
    </row>
    <row r="307" spans="2:14" x14ac:dyDescent="0.25">
      <c r="B307" s="789"/>
      <c r="C307" s="450" t="s">
        <v>407</v>
      </c>
      <c r="D307" s="445">
        <v>84</v>
      </c>
      <c r="E307" s="445" t="s">
        <v>406</v>
      </c>
      <c r="F307" s="445" t="s">
        <v>217</v>
      </c>
      <c r="G307" s="92">
        <v>1773600</v>
      </c>
      <c r="H307" s="92">
        <v>1965960</v>
      </c>
      <c r="I307" s="92">
        <v>1572768</v>
      </c>
      <c r="J307" s="92">
        <v>378192</v>
      </c>
      <c r="K307" s="92">
        <v>15758</v>
      </c>
      <c r="L307" s="92">
        <v>13485.274568640001</v>
      </c>
      <c r="M307" s="92">
        <v>11495.833142400001</v>
      </c>
      <c r="N307" s="92">
        <v>32845.237549714293</v>
      </c>
    </row>
    <row r="308" spans="2:14" ht="15.75" thickBot="1" x14ac:dyDescent="0.3">
      <c r="B308" s="790"/>
      <c r="C308" s="454">
        <v>8</v>
      </c>
      <c r="D308" s="442">
        <v>85</v>
      </c>
      <c r="E308" s="444" t="s">
        <v>408</v>
      </c>
      <c r="F308" s="442" t="s">
        <v>216</v>
      </c>
      <c r="G308" s="92">
        <v>1808000</v>
      </c>
      <c r="H308" s="92">
        <v>2003800</v>
      </c>
      <c r="I308" s="92">
        <v>1603040</v>
      </c>
      <c r="J308" s="92">
        <v>385760</v>
      </c>
      <c r="K308" s="92">
        <v>16073.333333333334</v>
      </c>
      <c r="L308" s="92">
        <v>13744.833659200001</v>
      </c>
      <c r="M308" s="92">
        <v>11717.100272</v>
      </c>
      <c r="N308" s="92">
        <v>33477.42934857143</v>
      </c>
    </row>
    <row r="309" spans="2:14" x14ac:dyDescent="0.25">
      <c r="B309" s="797">
        <v>21</v>
      </c>
      <c r="C309" s="455">
        <v>1</v>
      </c>
      <c r="D309" s="441">
        <v>92</v>
      </c>
      <c r="E309" s="456" t="s">
        <v>408</v>
      </c>
      <c r="F309" s="441" t="s">
        <v>217</v>
      </c>
      <c r="G309" s="92">
        <v>1872400</v>
      </c>
      <c r="H309" s="92">
        <v>2074640</v>
      </c>
      <c r="I309" s="92">
        <v>1659712</v>
      </c>
      <c r="J309" s="92">
        <v>399928</v>
      </c>
      <c r="K309" s="92">
        <v>16663.666666666668</v>
      </c>
      <c r="L309" s="92">
        <v>14230.75242176</v>
      </c>
      <c r="M309" s="92">
        <v>12131.3329216</v>
      </c>
      <c r="N309" s="92">
        <v>34660.951204571429</v>
      </c>
    </row>
    <row r="310" spans="2:14" x14ac:dyDescent="0.25">
      <c r="B310" s="789"/>
      <c r="C310" s="450" t="s">
        <v>409</v>
      </c>
      <c r="D310" s="445">
        <v>84</v>
      </c>
      <c r="E310" s="445" t="s">
        <v>406</v>
      </c>
      <c r="F310" s="445" t="s">
        <v>216</v>
      </c>
      <c r="G310" s="92">
        <v>1773600</v>
      </c>
      <c r="H310" s="92">
        <v>1965960</v>
      </c>
      <c r="I310" s="92">
        <v>1572768</v>
      </c>
      <c r="J310" s="92">
        <v>378192</v>
      </c>
      <c r="K310" s="92">
        <v>15758</v>
      </c>
      <c r="L310" s="92">
        <v>13485.274568640001</v>
      </c>
      <c r="M310" s="92">
        <v>11495.833142400001</v>
      </c>
      <c r="N310" s="92">
        <v>32845.237549714293</v>
      </c>
    </row>
    <row r="311" spans="2:14" x14ac:dyDescent="0.25">
      <c r="B311" s="789"/>
      <c r="C311" s="450" t="s">
        <v>410</v>
      </c>
      <c r="D311" s="445">
        <v>84</v>
      </c>
      <c r="E311" s="445" t="s">
        <v>406</v>
      </c>
      <c r="F311" s="445" t="s">
        <v>217</v>
      </c>
      <c r="G311" s="92">
        <v>1773600</v>
      </c>
      <c r="H311" s="92">
        <v>1965960</v>
      </c>
      <c r="I311" s="92">
        <v>1572768</v>
      </c>
      <c r="J311" s="92">
        <v>378192</v>
      </c>
      <c r="K311" s="92">
        <v>15758</v>
      </c>
      <c r="L311" s="92">
        <v>13485.274568640001</v>
      </c>
      <c r="M311" s="92">
        <v>11495.833142400001</v>
      </c>
      <c r="N311" s="92">
        <v>32845.237549714293</v>
      </c>
    </row>
    <row r="312" spans="2:14" ht="15.75" thickBot="1" x14ac:dyDescent="0.3">
      <c r="B312" s="790"/>
      <c r="C312" s="454">
        <v>6</v>
      </c>
      <c r="D312" s="442">
        <v>108</v>
      </c>
      <c r="E312" s="442" t="s">
        <v>404</v>
      </c>
      <c r="F312" s="442" t="s">
        <v>216</v>
      </c>
      <c r="G312" s="92">
        <v>1987200</v>
      </c>
      <c r="H312" s="92">
        <v>2200920</v>
      </c>
      <c r="I312" s="92">
        <v>1760736</v>
      </c>
      <c r="J312" s="92">
        <v>425184</v>
      </c>
      <c r="K312" s="92">
        <v>17716</v>
      </c>
      <c r="L312" s="92">
        <v>15096.95543328</v>
      </c>
      <c r="M312" s="92">
        <v>12869.7476448</v>
      </c>
      <c r="N312" s="92">
        <v>36770.707556571433</v>
      </c>
    </row>
    <row r="313" spans="2:14" ht="15.75" thickBot="1" x14ac:dyDescent="0.3">
      <c r="B313" s="493"/>
      <c r="C313" s="494"/>
      <c r="D313" s="495"/>
      <c r="E313" s="495"/>
      <c r="F313" s="495"/>
      <c r="G313" s="496"/>
      <c r="H313" s="496"/>
      <c r="I313" s="497"/>
      <c r="J313" s="497"/>
      <c r="K313" s="497"/>
      <c r="L313" s="497"/>
      <c r="M313" s="497"/>
      <c r="N313" s="498"/>
    </row>
    <row r="314" spans="2:14" ht="15.75" thickBot="1" x14ac:dyDescent="0.3">
      <c r="B314" s="469"/>
      <c r="C314" s="470"/>
      <c r="D314" s="470"/>
      <c r="E314" s="470"/>
      <c r="F314" s="470"/>
      <c r="G314" s="470"/>
      <c r="H314" s="470"/>
      <c r="I314" s="470" t="s">
        <v>342</v>
      </c>
      <c r="J314" s="470"/>
      <c r="K314" s="470"/>
      <c r="L314" s="470"/>
      <c r="M314" s="470"/>
      <c r="N314" s="471"/>
    </row>
    <row r="315" spans="2:14" x14ac:dyDescent="0.25">
      <c r="B315" s="472" t="s">
        <v>411</v>
      </c>
      <c r="C315" s="473"/>
      <c r="D315" s="473"/>
      <c r="E315" s="473"/>
      <c r="F315" s="473"/>
      <c r="G315" s="473"/>
      <c r="H315" s="473"/>
      <c r="I315" s="474"/>
      <c r="J315" s="474"/>
      <c r="K315" s="474"/>
      <c r="L315" s="474"/>
      <c r="M315" s="474"/>
      <c r="N315" s="475"/>
    </row>
    <row r="316" spans="2:14" x14ac:dyDescent="0.25">
      <c r="B316" s="476"/>
      <c r="C316" s="477" t="s">
        <v>412</v>
      </c>
      <c r="D316" s="477"/>
      <c r="E316" s="477"/>
      <c r="F316" s="477"/>
      <c r="G316" s="477"/>
      <c r="H316" s="477"/>
      <c r="I316" s="478"/>
      <c r="J316" s="478"/>
      <c r="K316" s="478"/>
      <c r="L316" s="478"/>
      <c r="M316" s="478"/>
      <c r="N316" s="479"/>
    </row>
    <row r="317" spans="2:14" x14ac:dyDescent="0.25">
      <c r="B317" s="476" t="s">
        <v>344</v>
      </c>
      <c r="C317" s="477"/>
      <c r="D317" s="477"/>
      <c r="E317" s="477"/>
      <c r="F317" s="477"/>
      <c r="G317" s="477"/>
      <c r="H317" s="477"/>
      <c r="I317" s="478"/>
      <c r="J317" s="478"/>
      <c r="K317" s="478"/>
      <c r="L317" s="478"/>
      <c r="M317" s="478"/>
      <c r="N317" s="479"/>
    </row>
    <row r="318" spans="2:14" x14ac:dyDescent="0.25">
      <c r="B318" s="476" t="s">
        <v>345</v>
      </c>
      <c r="C318" s="477"/>
      <c r="D318" s="477"/>
      <c r="E318" s="477"/>
      <c r="F318" s="477"/>
      <c r="G318" s="477"/>
      <c r="H318" s="477"/>
      <c r="I318" s="478"/>
      <c r="J318" s="478"/>
      <c r="K318" s="478"/>
      <c r="L318" s="478"/>
      <c r="M318" s="478"/>
      <c r="N318" s="479"/>
    </row>
    <row r="319" spans="2:14" x14ac:dyDescent="0.25">
      <c r="B319" s="480" t="s">
        <v>360</v>
      </c>
      <c r="C319" s="481"/>
      <c r="D319" s="481"/>
      <c r="E319" s="481"/>
      <c r="F319" s="481"/>
      <c r="G319" s="481"/>
      <c r="H319" s="481"/>
      <c r="I319" s="481"/>
      <c r="J319" s="481"/>
      <c r="K319" s="481"/>
      <c r="L319" s="481"/>
      <c r="M319" s="481"/>
      <c r="N319" s="482"/>
    </row>
    <row r="320" spans="2:14" x14ac:dyDescent="0.25">
      <c r="B320" s="483" t="s">
        <v>347</v>
      </c>
      <c r="C320" s="478"/>
      <c r="D320" s="478"/>
      <c r="E320" s="478"/>
      <c r="F320" s="478"/>
      <c r="G320" s="477"/>
      <c r="H320" s="484"/>
      <c r="I320" s="478"/>
      <c r="J320" s="478"/>
      <c r="K320" s="478"/>
      <c r="L320" s="478"/>
      <c r="M320" s="478"/>
      <c r="N320" s="479"/>
    </row>
    <row r="321" spans="2:14" x14ac:dyDescent="0.25">
      <c r="B321" s="483" t="s">
        <v>348</v>
      </c>
      <c r="C321" s="478"/>
      <c r="D321" s="478"/>
      <c r="E321" s="478"/>
      <c r="F321" s="478"/>
      <c r="G321" s="478"/>
      <c r="H321" s="484"/>
      <c r="I321" s="478"/>
      <c r="J321" s="478"/>
      <c r="K321" s="478"/>
      <c r="L321" s="478"/>
      <c r="M321" s="478"/>
      <c r="N321" s="479"/>
    </row>
    <row r="322" spans="2:14" x14ac:dyDescent="0.25">
      <c r="B322" s="476" t="s">
        <v>349</v>
      </c>
      <c r="C322" s="477"/>
      <c r="D322" s="477"/>
      <c r="E322" s="477"/>
      <c r="F322" s="477"/>
      <c r="G322" s="485"/>
      <c r="H322" s="484"/>
      <c r="I322" s="478"/>
      <c r="J322" s="478"/>
      <c r="K322" s="478"/>
      <c r="L322" s="478"/>
      <c r="M322" s="478"/>
      <c r="N322" s="479"/>
    </row>
    <row r="323" spans="2:14" x14ac:dyDescent="0.25">
      <c r="B323" s="476" t="s">
        <v>350</v>
      </c>
      <c r="C323" s="477"/>
      <c r="D323" s="477"/>
      <c r="E323" s="477"/>
      <c r="F323" s="477"/>
      <c r="G323" s="485"/>
      <c r="H323" s="484"/>
      <c r="I323" s="478"/>
      <c r="J323" s="478"/>
      <c r="K323" s="478"/>
      <c r="L323" s="478"/>
      <c r="M323" s="478"/>
      <c r="N323" s="479"/>
    </row>
    <row r="324" spans="2:14" x14ac:dyDescent="0.25">
      <c r="B324" s="476" t="s">
        <v>351</v>
      </c>
      <c r="C324" s="477"/>
      <c r="D324" s="477"/>
      <c r="E324" s="477"/>
      <c r="F324" s="477"/>
      <c r="G324" s="477"/>
      <c r="H324" s="484"/>
      <c r="I324" s="478"/>
      <c r="J324" s="478"/>
      <c r="K324" s="478"/>
      <c r="L324" s="478"/>
      <c r="M324" s="478"/>
      <c r="N324" s="479"/>
    </row>
    <row r="325" spans="2:14" x14ac:dyDescent="0.25">
      <c r="B325" s="855" t="s">
        <v>352</v>
      </c>
      <c r="C325" s="856"/>
      <c r="D325" s="856"/>
      <c r="E325" s="856"/>
      <c r="F325" s="856"/>
      <c r="G325" s="856"/>
      <c r="H325" s="486"/>
      <c r="I325" s="486"/>
      <c r="J325" s="486"/>
      <c r="K325" s="486"/>
      <c r="L325" s="486"/>
      <c r="M325" s="486"/>
      <c r="N325" s="487"/>
    </row>
    <row r="326" spans="2:14" x14ac:dyDescent="0.25">
      <c r="B326" s="476" t="s">
        <v>353</v>
      </c>
      <c r="C326" s="488"/>
      <c r="D326" s="488"/>
      <c r="E326" s="488"/>
      <c r="F326" s="488"/>
      <c r="G326" s="488"/>
      <c r="H326" s="489"/>
      <c r="I326" s="478"/>
      <c r="J326" s="478"/>
      <c r="K326" s="478"/>
      <c r="L326" s="478"/>
      <c r="M326" s="478"/>
      <c r="N326" s="479"/>
    </row>
    <row r="327" spans="2:14" ht="15.75" thickBot="1" x14ac:dyDescent="0.3">
      <c r="B327" s="857"/>
      <c r="C327" s="858"/>
      <c r="D327" s="858"/>
      <c r="E327" s="858"/>
      <c r="F327" s="858"/>
      <c r="G327" s="858"/>
      <c r="H327" s="858"/>
      <c r="I327" s="490"/>
      <c r="J327" s="490"/>
      <c r="K327" s="490"/>
      <c r="L327" s="490"/>
      <c r="M327" s="491"/>
      <c r="N327" s="492"/>
    </row>
    <row r="328" spans="2:14" ht="15.75" thickBot="1" x14ac:dyDescent="0.3">
      <c r="B328" s="852" t="s">
        <v>419</v>
      </c>
      <c r="C328" s="853"/>
      <c r="D328" s="853"/>
      <c r="E328" s="853"/>
      <c r="F328" s="853"/>
      <c r="G328" s="853"/>
      <c r="H328" s="853"/>
      <c r="I328" s="853"/>
      <c r="J328" s="853"/>
      <c r="K328" s="853"/>
      <c r="L328" s="853"/>
      <c r="M328" s="853"/>
      <c r="N328" s="854"/>
    </row>
    <row r="330" spans="2:14" x14ac:dyDescent="0.25">
      <c r="G330" s="336"/>
      <c r="H330" s="336"/>
      <c r="I330" s="337"/>
      <c r="J330" s="337"/>
      <c r="K330" s="337"/>
      <c r="L330" s="337"/>
      <c r="M330" s="337"/>
      <c r="N330" s="337"/>
    </row>
    <row r="331" spans="2:14" ht="15.75" x14ac:dyDescent="0.25">
      <c r="B331" s="499" t="s">
        <v>320</v>
      </c>
      <c r="C331" s="500"/>
      <c r="D331" s="500"/>
      <c r="E331" s="500"/>
      <c r="F331" s="500"/>
      <c r="G331" s="500"/>
      <c r="H331" s="500"/>
      <c r="I331" s="500"/>
      <c r="J331" s="500"/>
      <c r="K331" s="500"/>
      <c r="L331" s="500"/>
      <c r="M331" s="501"/>
      <c r="N331" s="502"/>
    </row>
    <row r="332" spans="2:14" x14ac:dyDescent="0.25">
      <c r="B332" s="503" t="s">
        <v>368</v>
      </c>
      <c r="C332" s="503"/>
      <c r="D332" s="503"/>
      <c r="E332" s="503"/>
      <c r="F332" s="503" t="s">
        <v>369</v>
      </c>
      <c r="G332" s="503"/>
      <c r="H332" s="503"/>
      <c r="I332" s="500"/>
      <c r="J332" s="500"/>
      <c r="K332" s="500"/>
      <c r="L332" s="500"/>
      <c r="M332" s="501"/>
      <c r="N332" s="504"/>
    </row>
    <row r="333" spans="2:14" x14ac:dyDescent="0.25">
      <c r="B333" s="503" t="s">
        <v>356</v>
      </c>
      <c r="C333" s="500"/>
      <c r="D333" s="500"/>
      <c r="E333" s="500"/>
      <c r="F333" s="500"/>
      <c r="G333" s="500"/>
      <c r="H333" s="500"/>
      <c r="I333" s="500"/>
      <c r="J333" s="500"/>
      <c r="K333" s="500"/>
      <c r="L333" s="500"/>
      <c r="M333" s="501"/>
      <c r="N333" s="504"/>
    </row>
    <row r="334" spans="2:14" x14ac:dyDescent="0.25">
      <c r="B334" s="834">
        <v>44631</v>
      </c>
      <c r="C334" s="834"/>
      <c r="D334" s="500"/>
      <c r="E334" s="500"/>
      <c r="F334" s="500"/>
      <c r="G334" s="500"/>
      <c r="H334" s="500"/>
      <c r="I334" s="500"/>
      <c r="J334" s="500"/>
      <c r="K334" s="505"/>
      <c r="L334" s="500"/>
      <c r="M334" s="501"/>
      <c r="N334" s="504"/>
    </row>
    <row r="335" spans="2:14" ht="15.75" thickBot="1" x14ac:dyDescent="0.3">
      <c r="B335" s="509" t="s">
        <v>370</v>
      </c>
      <c r="C335" s="509"/>
      <c r="D335" s="500"/>
      <c r="E335" s="500"/>
      <c r="F335" s="500"/>
      <c r="G335" s="500"/>
      <c r="H335" s="500"/>
      <c r="I335" s="500"/>
      <c r="J335" s="500"/>
      <c r="K335" s="505"/>
      <c r="L335" s="500"/>
      <c r="M335" s="501"/>
      <c r="N335" s="504"/>
    </row>
    <row r="336" spans="2:14" x14ac:dyDescent="0.25">
      <c r="B336" s="835" t="s">
        <v>324</v>
      </c>
      <c r="C336" s="837" t="s">
        <v>325</v>
      </c>
      <c r="D336" s="837" t="s">
        <v>219</v>
      </c>
      <c r="E336" s="510"/>
      <c r="F336" s="510"/>
      <c r="G336" s="837" t="s">
        <v>221</v>
      </c>
      <c r="H336" s="839" t="s">
        <v>224</v>
      </c>
      <c r="I336" s="841" t="s">
        <v>418</v>
      </c>
      <c r="J336" s="843" t="s">
        <v>327</v>
      </c>
      <c r="K336" s="845" t="s">
        <v>328</v>
      </c>
      <c r="L336" s="847" t="s">
        <v>329</v>
      </c>
      <c r="M336" s="848"/>
      <c r="N336" s="830" t="s">
        <v>358</v>
      </c>
    </row>
    <row r="337" spans="2:14" ht="15.75" thickBot="1" x14ac:dyDescent="0.3">
      <c r="B337" s="836"/>
      <c r="C337" s="838"/>
      <c r="D337" s="838"/>
      <c r="E337" s="511" t="s">
        <v>331</v>
      </c>
      <c r="F337" s="511" t="s">
        <v>372</v>
      </c>
      <c r="G337" s="838"/>
      <c r="H337" s="840"/>
      <c r="I337" s="842"/>
      <c r="J337" s="844"/>
      <c r="K337" s="846"/>
      <c r="L337" s="832" t="s">
        <v>332</v>
      </c>
      <c r="M337" s="833"/>
      <c r="N337" s="831"/>
    </row>
    <row r="338" spans="2:14" ht="15.75" thickBot="1" x14ac:dyDescent="0.3">
      <c r="B338" s="836"/>
      <c r="C338" s="838"/>
      <c r="D338" s="838"/>
      <c r="E338" s="511"/>
      <c r="F338" s="511"/>
      <c r="G338" s="838"/>
      <c r="H338" s="840"/>
      <c r="I338" s="842"/>
      <c r="J338" s="844"/>
      <c r="K338" s="508" t="s">
        <v>333</v>
      </c>
      <c r="L338" s="506" t="s">
        <v>334</v>
      </c>
      <c r="M338" s="507" t="s">
        <v>359</v>
      </c>
      <c r="N338" s="831"/>
    </row>
    <row r="339" spans="2:14" x14ac:dyDescent="0.25">
      <c r="B339" s="512" t="s">
        <v>373</v>
      </c>
      <c r="C339" s="513"/>
      <c r="D339" s="513"/>
      <c r="E339" s="513"/>
      <c r="F339" s="513"/>
      <c r="G339" s="514"/>
      <c r="H339" s="515"/>
      <c r="I339" s="516"/>
      <c r="J339" s="516"/>
      <c r="K339" s="516"/>
      <c r="L339" s="516"/>
      <c r="M339" s="516"/>
      <c r="N339" s="517"/>
    </row>
    <row r="340" spans="2:14" ht="25.5" x14ac:dyDescent="0.25">
      <c r="B340" s="789">
        <v>11</v>
      </c>
      <c r="C340" s="523" t="s">
        <v>374</v>
      </c>
      <c r="D340" s="522">
        <v>90</v>
      </c>
      <c r="E340" s="522" t="s">
        <v>375</v>
      </c>
      <c r="F340" s="522" t="s">
        <v>217</v>
      </c>
      <c r="G340" s="576">
        <v>1594800</v>
      </c>
      <c r="H340" s="576">
        <v>1769280</v>
      </c>
      <c r="I340" s="577">
        <v>1415424</v>
      </c>
      <c r="J340" s="578">
        <v>338856</v>
      </c>
      <c r="K340" s="578">
        <v>14119</v>
      </c>
      <c r="L340" s="578">
        <v>12136.170923520001</v>
      </c>
      <c r="M340" s="577">
        <v>10345.758643200001</v>
      </c>
      <c r="N340" s="578">
        <v>29559.310409142861</v>
      </c>
    </row>
    <row r="341" spans="2:14" ht="26.25" thickBot="1" x14ac:dyDescent="0.3">
      <c r="B341" s="789"/>
      <c r="C341" s="523" t="s">
        <v>376</v>
      </c>
      <c r="D341" s="522">
        <v>90</v>
      </c>
      <c r="E341" s="522" t="s">
        <v>375</v>
      </c>
      <c r="F341" s="522" t="s">
        <v>216</v>
      </c>
      <c r="G341" s="576">
        <v>1594800</v>
      </c>
      <c r="H341" s="576">
        <v>1769280</v>
      </c>
      <c r="I341" s="577">
        <v>1415424</v>
      </c>
      <c r="J341" s="578">
        <v>338856</v>
      </c>
      <c r="K341" s="578">
        <v>14119</v>
      </c>
      <c r="L341" s="578">
        <v>12136.170923520001</v>
      </c>
      <c r="M341" s="577">
        <v>10345.758643200001</v>
      </c>
      <c r="N341" s="578">
        <v>29559.310409142861</v>
      </c>
    </row>
    <row r="342" spans="2:14" x14ac:dyDescent="0.25">
      <c r="B342" s="791">
        <v>12</v>
      </c>
      <c r="C342" s="540" t="s">
        <v>420</v>
      </c>
      <c r="D342" s="541">
        <v>100</v>
      </c>
      <c r="E342" s="542" t="s">
        <v>338</v>
      </c>
      <c r="F342" s="542" t="s">
        <v>216</v>
      </c>
      <c r="G342" s="576">
        <v>1600800</v>
      </c>
      <c r="H342" s="576">
        <v>1775880</v>
      </c>
      <c r="I342" s="577">
        <v>1420704</v>
      </c>
      <c r="J342" s="578">
        <v>340176</v>
      </c>
      <c r="K342" s="578">
        <v>14174</v>
      </c>
      <c r="L342" s="578">
        <v>12181.442857920001</v>
      </c>
      <c r="M342" s="577">
        <v>10384.3517472</v>
      </c>
      <c r="N342" s="578">
        <v>29669.576420571433</v>
      </c>
    </row>
    <row r="343" spans="2:14" x14ac:dyDescent="0.25">
      <c r="B343" s="792"/>
      <c r="C343" s="524" t="s">
        <v>378</v>
      </c>
      <c r="D343" s="525">
        <v>100</v>
      </c>
      <c r="E343" s="522" t="s">
        <v>338</v>
      </c>
      <c r="F343" s="522" t="s">
        <v>217</v>
      </c>
      <c r="G343" s="576">
        <v>1600800</v>
      </c>
      <c r="H343" s="576">
        <v>1775880</v>
      </c>
      <c r="I343" s="577">
        <v>1420704</v>
      </c>
      <c r="J343" s="577">
        <v>340176</v>
      </c>
      <c r="K343" s="577">
        <v>14174</v>
      </c>
      <c r="L343" s="577">
        <v>12181.442857920001</v>
      </c>
      <c r="M343" s="577">
        <v>10384.3517472</v>
      </c>
      <c r="N343" s="577">
        <v>29669.576420571433</v>
      </c>
    </row>
    <row r="344" spans="2:14" x14ac:dyDescent="0.25">
      <c r="B344" s="792"/>
      <c r="C344" s="524" t="s">
        <v>379</v>
      </c>
      <c r="D344" s="525">
        <v>90</v>
      </c>
      <c r="E344" s="522" t="s">
        <v>338</v>
      </c>
      <c r="F344" s="522" t="s">
        <v>216</v>
      </c>
      <c r="G344" s="576">
        <v>1522800</v>
      </c>
      <c r="H344" s="576">
        <v>1690080</v>
      </c>
      <c r="I344" s="577">
        <v>1352064</v>
      </c>
      <c r="J344" s="578">
        <v>323016</v>
      </c>
      <c r="K344" s="578">
        <v>13459</v>
      </c>
      <c r="L344" s="578">
        <v>11592.907710720001</v>
      </c>
      <c r="M344" s="577">
        <v>9882.6413952000003</v>
      </c>
      <c r="N344" s="578">
        <v>28236.118272000003</v>
      </c>
    </row>
    <row r="345" spans="2:14" ht="15.75" thickBot="1" x14ac:dyDescent="0.3">
      <c r="B345" s="793"/>
      <c r="C345" s="538" t="s">
        <v>380</v>
      </c>
      <c r="D345" s="520">
        <v>90</v>
      </c>
      <c r="E345" s="519" t="s">
        <v>338</v>
      </c>
      <c r="F345" s="519" t="s">
        <v>217</v>
      </c>
      <c r="G345" s="576">
        <v>1522800</v>
      </c>
      <c r="H345" s="576">
        <v>1690080</v>
      </c>
      <c r="I345" s="577">
        <v>1352064</v>
      </c>
      <c r="J345" s="578">
        <v>323016</v>
      </c>
      <c r="K345" s="578">
        <v>13459</v>
      </c>
      <c r="L345" s="578">
        <v>11592.907710720001</v>
      </c>
      <c r="M345" s="577">
        <v>9882.6413952000003</v>
      </c>
      <c r="N345" s="578">
        <v>28236.118272000003</v>
      </c>
    </row>
    <row r="346" spans="2:14" x14ac:dyDescent="0.25">
      <c r="B346" s="794">
        <v>13</v>
      </c>
      <c r="C346" s="543" t="s">
        <v>381</v>
      </c>
      <c r="D346" s="544">
        <v>90</v>
      </c>
      <c r="E346" s="542" t="s">
        <v>375</v>
      </c>
      <c r="F346" s="542" t="s">
        <v>217</v>
      </c>
      <c r="G346" s="576">
        <v>1594800</v>
      </c>
      <c r="H346" s="576">
        <v>1769280</v>
      </c>
      <c r="I346" s="577">
        <v>1415424</v>
      </c>
      <c r="J346" s="578">
        <v>338856</v>
      </c>
      <c r="K346" s="578">
        <v>14119</v>
      </c>
      <c r="L346" s="578">
        <v>12136.170923520001</v>
      </c>
      <c r="M346" s="577">
        <v>10345.758643200001</v>
      </c>
      <c r="N346" s="578">
        <v>29559.310409142861</v>
      </c>
    </row>
    <row r="347" spans="2:14" ht="15.75" thickBot="1" x14ac:dyDescent="0.3">
      <c r="B347" s="795"/>
      <c r="C347" s="526" t="s">
        <v>382</v>
      </c>
      <c r="D347" s="525">
        <v>90</v>
      </c>
      <c r="E347" s="522" t="s">
        <v>375</v>
      </c>
      <c r="F347" s="522" t="s">
        <v>216</v>
      </c>
      <c r="G347" s="576">
        <v>1594800</v>
      </c>
      <c r="H347" s="576">
        <v>1769280</v>
      </c>
      <c r="I347" s="577">
        <v>1415424</v>
      </c>
      <c r="J347" s="578">
        <v>338856</v>
      </c>
      <c r="K347" s="578">
        <v>14119</v>
      </c>
      <c r="L347" s="578">
        <v>12136.170923520001</v>
      </c>
      <c r="M347" s="577">
        <v>10345.758643200001</v>
      </c>
      <c r="N347" s="578">
        <v>29559.310409142861</v>
      </c>
    </row>
    <row r="348" spans="2:14" x14ac:dyDescent="0.25">
      <c r="B348" s="794">
        <v>14</v>
      </c>
      <c r="C348" s="545" t="s">
        <v>416</v>
      </c>
      <c r="D348" s="542">
        <v>90</v>
      </c>
      <c r="E348" s="542" t="s">
        <v>338</v>
      </c>
      <c r="F348" s="542" t="s">
        <v>217</v>
      </c>
      <c r="G348" s="576">
        <v>1486800</v>
      </c>
      <c r="H348" s="576">
        <v>1650480</v>
      </c>
      <c r="I348" s="577">
        <v>1320384</v>
      </c>
      <c r="J348" s="578">
        <v>315096</v>
      </c>
      <c r="K348" s="578">
        <v>13129</v>
      </c>
      <c r="L348" s="578">
        <v>11321.276104320001</v>
      </c>
      <c r="M348" s="577">
        <v>9651.0827712000009</v>
      </c>
      <c r="N348" s="578">
        <v>27574.522203428576</v>
      </c>
    </row>
    <row r="349" spans="2:14" ht="15.75" thickBot="1" x14ac:dyDescent="0.3">
      <c r="B349" s="796"/>
      <c r="C349" s="539" t="s">
        <v>384</v>
      </c>
      <c r="D349" s="519">
        <v>90</v>
      </c>
      <c r="E349" s="519" t="s">
        <v>338</v>
      </c>
      <c r="F349" s="519" t="s">
        <v>216</v>
      </c>
      <c r="G349" s="576">
        <v>1486800</v>
      </c>
      <c r="H349" s="576">
        <v>1650480</v>
      </c>
      <c r="I349" s="577">
        <v>1320384</v>
      </c>
      <c r="J349" s="578">
        <v>315096</v>
      </c>
      <c r="K349" s="578">
        <v>13129</v>
      </c>
      <c r="L349" s="578">
        <v>11321.276104320001</v>
      </c>
      <c r="M349" s="577">
        <v>9651.0827712000009</v>
      </c>
      <c r="N349" s="578">
        <v>27574.522203428576</v>
      </c>
    </row>
    <row r="350" spans="2:14" x14ac:dyDescent="0.25">
      <c r="B350" s="797">
        <v>16</v>
      </c>
      <c r="C350" s="537" t="s">
        <v>385</v>
      </c>
      <c r="D350" s="518">
        <v>100</v>
      </c>
      <c r="E350" s="518" t="s">
        <v>338</v>
      </c>
      <c r="F350" s="518" t="s">
        <v>216</v>
      </c>
      <c r="G350" s="576">
        <v>1610800</v>
      </c>
      <c r="H350" s="576">
        <v>1786880</v>
      </c>
      <c r="I350" s="577">
        <v>1429504</v>
      </c>
      <c r="J350" s="578">
        <v>342376</v>
      </c>
      <c r="K350" s="578">
        <v>14265.666666666666</v>
      </c>
      <c r="L350" s="578">
        <v>12256.89608192</v>
      </c>
      <c r="M350" s="577">
        <v>10448.673587200001</v>
      </c>
      <c r="N350" s="578">
        <v>29853.353106285718</v>
      </c>
    </row>
    <row r="351" spans="2:14" x14ac:dyDescent="0.25">
      <c r="B351" s="789"/>
      <c r="C351" s="528" t="s">
        <v>386</v>
      </c>
      <c r="D351" s="522">
        <v>90</v>
      </c>
      <c r="E351" s="522" t="s">
        <v>338</v>
      </c>
      <c r="F351" s="522" t="s">
        <v>216</v>
      </c>
      <c r="G351" s="576">
        <v>1531800</v>
      </c>
      <c r="H351" s="576">
        <v>1699980</v>
      </c>
      <c r="I351" s="577">
        <v>1359984</v>
      </c>
      <c r="J351" s="577">
        <v>324996</v>
      </c>
      <c r="K351" s="577">
        <v>13541.5</v>
      </c>
      <c r="L351" s="577">
        <v>11660.815612320001</v>
      </c>
      <c r="M351" s="577">
        <v>9940.5310511999996</v>
      </c>
      <c r="N351" s="577">
        <v>28401.517289142859</v>
      </c>
    </row>
    <row r="352" spans="2:14" x14ac:dyDescent="0.25">
      <c r="B352" s="789"/>
      <c r="C352" s="528" t="s">
        <v>387</v>
      </c>
      <c r="D352" s="522">
        <v>90</v>
      </c>
      <c r="E352" s="522" t="s">
        <v>338</v>
      </c>
      <c r="F352" s="522" t="s">
        <v>217</v>
      </c>
      <c r="G352" s="576">
        <v>1531800</v>
      </c>
      <c r="H352" s="576">
        <v>1699980</v>
      </c>
      <c r="I352" s="577">
        <v>1359984</v>
      </c>
      <c r="J352" s="577">
        <v>324996</v>
      </c>
      <c r="K352" s="577">
        <v>13541.5</v>
      </c>
      <c r="L352" s="577">
        <v>11660.815612320001</v>
      </c>
      <c r="M352" s="577">
        <v>9940.5310511999996</v>
      </c>
      <c r="N352" s="577">
        <v>28401.517289142859</v>
      </c>
    </row>
    <row r="353" spans="2:14" x14ac:dyDescent="0.25">
      <c r="B353" s="789"/>
      <c r="C353" s="529" t="s">
        <v>388</v>
      </c>
      <c r="D353" s="522">
        <v>90</v>
      </c>
      <c r="E353" s="522" t="s">
        <v>338</v>
      </c>
      <c r="F353" s="522" t="s">
        <v>217</v>
      </c>
      <c r="G353" s="576">
        <v>1531800</v>
      </c>
      <c r="H353" s="576">
        <v>1699980</v>
      </c>
      <c r="I353" s="577">
        <v>1359984</v>
      </c>
      <c r="J353" s="577">
        <v>324996</v>
      </c>
      <c r="K353" s="577">
        <v>13541.5</v>
      </c>
      <c r="L353" s="577">
        <v>11660.815612320001</v>
      </c>
      <c r="M353" s="577">
        <v>9940.5310511999996</v>
      </c>
      <c r="N353" s="577">
        <v>28401.517289142859</v>
      </c>
    </row>
    <row r="354" spans="2:14" x14ac:dyDescent="0.25">
      <c r="B354" s="789"/>
      <c r="C354" s="529" t="s">
        <v>389</v>
      </c>
      <c r="D354" s="522">
        <v>90</v>
      </c>
      <c r="E354" s="522" t="s">
        <v>338</v>
      </c>
      <c r="F354" s="522" t="s">
        <v>216</v>
      </c>
      <c r="G354" s="576">
        <v>1531800</v>
      </c>
      <c r="H354" s="576">
        <v>1699980</v>
      </c>
      <c r="I354" s="577">
        <v>1359984</v>
      </c>
      <c r="J354" s="577">
        <v>324996</v>
      </c>
      <c r="K354" s="577">
        <v>13541.5</v>
      </c>
      <c r="L354" s="577">
        <v>11660.815612320001</v>
      </c>
      <c r="M354" s="577">
        <v>9940.5310511999996</v>
      </c>
      <c r="N354" s="577">
        <v>28401.517289142859</v>
      </c>
    </row>
    <row r="355" spans="2:14" ht="15.75" thickBot="1" x14ac:dyDescent="0.3">
      <c r="B355" s="790"/>
      <c r="C355" s="536" t="s">
        <v>390</v>
      </c>
      <c r="D355" s="519">
        <v>98</v>
      </c>
      <c r="E355" s="519" t="s">
        <v>391</v>
      </c>
      <c r="F355" s="519" t="s">
        <v>216</v>
      </c>
      <c r="G355" s="576">
        <v>1614600</v>
      </c>
      <c r="H355" s="576">
        <v>1791060</v>
      </c>
      <c r="I355" s="577">
        <v>1432848</v>
      </c>
      <c r="J355" s="578">
        <v>343212</v>
      </c>
      <c r="K355" s="578">
        <v>14300.5</v>
      </c>
      <c r="L355" s="578">
        <v>12285.568307040001</v>
      </c>
      <c r="M355" s="577">
        <v>10473.115886400001</v>
      </c>
      <c r="N355" s="578">
        <v>29923.188246857146</v>
      </c>
    </row>
    <row r="356" spans="2:14" x14ac:dyDescent="0.25">
      <c r="B356" s="789">
        <v>17</v>
      </c>
      <c r="C356" s="527">
        <v>3</v>
      </c>
      <c r="D356" s="522">
        <v>102</v>
      </c>
      <c r="E356" s="522" t="s">
        <v>338</v>
      </c>
      <c r="F356" s="522" t="s">
        <v>217</v>
      </c>
      <c r="G356" s="576">
        <v>1626600</v>
      </c>
      <c r="H356" s="576">
        <v>1804260</v>
      </c>
      <c r="I356" s="577">
        <v>1443408</v>
      </c>
      <c r="J356" s="578">
        <v>345852</v>
      </c>
      <c r="K356" s="578">
        <v>14410.5</v>
      </c>
      <c r="L356" s="578">
        <v>12376.11217584</v>
      </c>
      <c r="M356" s="577">
        <v>10550.3020944</v>
      </c>
      <c r="N356" s="578">
        <v>30143.720269714289</v>
      </c>
    </row>
    <row r="357" spans="2:14" x14ac:dyDescent="0.25">
      <c r="B357" s="789"/>
      <c r="C357" s="527" t="s">
        <v>392</v>
      </c>
      <c r="D357" s="522">
        <v>90</v>
      </c>
      <c r="E357" s="522" t="s">
        <v>338</v>
      </c>
      <c r="F357" s="522" t="s">
        <v>216</v>
      </c>
      <c r="G357" s="576">
        <v>1531800</v>
      </c>
      <c r="H357" s="576">
        <v>1699980</v>
      </c>
      <c r="I357" s="577">
        <v>1359984</v>
      </c>
      <c r="J357" s="578">
        <v>324996</v>
      </c>
      <c r="K357" s="578">
        <v>13541.5</v>
      </c>
      <c r="L357" s="578">
        <v>11660.815612320001</v>
      </c>
      <c r="M357" s="577">
        <v>9940.5310511999996</v>
      </c>
      <c r="N357" s="578">
        <v>28401.517289142859</v>
      </c>
    </row>
    <row r="358" spans="2:14" x14ac:dyDescent="0.25">
      <c r="B358" s="789"/>
      <c r="C358" s="527" t="s">
        <v>393</v>
      </c>
      <c r="D358" s="522">
        <v>90</v>
      </c>
      <c r="E358" s="522" t="s">
        <v>338</v>
      </c>
      <c r="F358" s="522" t="s">
        <v>217</v>
      </c>
      <c r="G358" s="576">
        <v>1531800</v>
      </c>
      <c r="H358" s="576">
        <v>1699980</v>
      </c>
      <c r="I358" s="577">
        <v>1359984</v>
      </c>
      <c r="J358" s="578">
        <v>324996</v>
      </c>
      <c r="K358" s="578">
        <v>13541.5</v>
      </c>
      <c r="L358" s="578">
        <v>11660.815612320001</v>
      </c>
      <c r="M358" s="577">
        <v>9940.5310511999996</v>
      </c>
      <c r="N358" s="578">
        <v>28401.517289142859</v>
      </c>
    </row>
    <row r="359" spans="2:14" x14ac:dyDescent="0.25">
      <c r="B359" s="789"/>
      <c r="C359" s="530" t="s">
        <v>394</v>
      </c>
      <c r="D359" s="522">
        <v>90</v>
      </c>
      <c r="E359" s="522" t="s">
        <v>338</v>
      </c>
      <c r="F359" s="522" t="s">
        <v>216</v>
      </c>
      <c r="G359" s="576">
        <v>1531800</v>
      </c>
      <c r="H359" s="576">
        <v>1699980</v>
      </c>
      <c r="I359" s="577">
        <v>1359984</v>
      </c>
      <c r="J359" s="578">
        <v>324996</v>
      </c>
      <c r="K359" s="578">
        <v>13541.5</v>
      </c>
      <c r="L359" s="578">
        <v>11660.815612320001</v>
      </c>
      <c r="M359" s="577">
        <v>9940.5310511999996</v>
      </c>
      <c r="N359" s="578">
        <v>28401.517289142859</v>
      </c>
    </row>
    <row r="360" spans="2:14" ht="15.75" thickBot="1" x14ac:dyDescent="0.3">
      <c r="B360" s="790"/>
      <c r="C360" s="534" t="s">
        <v>395</v>
      </c>
      <c r="D360" s="519">
        <v>90</v>
      </c>
      <c r="E360" s="519" t="s">
        <v>338</v>
      </c>
      <c r="F360" s="519" t="s">
        <v>217</v>
      </c>
      <c r="G360" s="576">
        <v>1531800</v>
      </c>
      <c r="H360" s="576">
        <v>1699980</v>
      </c>
      <c r="I360" s="577">
        <v>1359984</v>
      </c>
      <c r="J360" s="578">
        <v>324996</v>
      </c>
      <c r="K360" s="578">
        <v>13541.5</v>
      </c>
      <c r="L360" s="578">
        <v>11660.815612320001</v>
      </c>
      <c r="M360" s="577">
        <v>9940.5310511999996</v>
      </c>
      <c r="N360" s="578">
        <v>28401.517289142859</v>
      </c>
    </row>
    <row r="361" spans="2:14" ht="25.5" x14ac:dyDescent="0.25">
      <c r="B361" s="797">
        <v>18</v>
      </c>
      <c r="C361" s="535" t="s">
        <v>396</v>
      </c>
      <c r="D361" s="518">
        <v>90</v>
      </c>
      <c r="E361" s="518" t="s">
        <v>338</v>
      </c>
      <c r="F361" s="518" t="s">
        <v>216</v>
      </c>
      <c r="G361" s="576">
        <v>1576800</v>
      </c>
      <c r="H361" s="576">
        <v>1749480</v>
      </c>
      <c r="I361" s="577">
        <v>1399584</v>
      </c>
      <c r="J361" s="578">
        <v>334896</v>
      </c>
      <c r="K361" s="578">
        <v>13954</v>
      </c>
      <c r="L361" s="578">
        <v>12000.35512032</v>
      </c>
      <c r="M361" s="577">
        <v>10229.9793312</v>
      </c>
      <c r="N361" s="578">
        <v>29228.512374857146</v>
      </c>
    </row>
    <row r="362" spans="2:14" ht="25.5" x14ac:dyDescent="0.25">
      <c r="B362" s="789"/>
      <c r="C362" s="523" t="s">
        <v>397</v>
      </c>
      <c r="D362" s="522">
        <v>90</v>
      </c>
      <c r="E362" s="522" t="s">
        <v>338</v>
      </c>
      <c r="F362" s="522" t="s">
        <v>217</v>
      </c>
      <c r="G362" s="576">
        <v>1576800</v>
      </c>
      <c r="H362" s="576">
        <v>1749480</v>
      </c>
      <c r="I362" s="577">
        <v>1399584</v>
      </c>
      <c r="J362" s="578">
        <v>334896</v>
      </c>
      <c r="K362" s="578">
        <v>13954</v>
      </c>
      <c r="L362" s="578">
        <v>12000.35512032</v>
      </c>
      <c r="M362" s="577">
        <v>10229.9793312</v>
      </c>
      <c r="N362" s="578">
        <v>29228.512374857146</v>
      </c>
    </row>
    <row r="363" spans="2:14" x14ac:dyDescent="0.25">
      <c r="B363" s="789"/>
      <c r="C363" s="530" t="s">
        <v>398</v>
      </c>
      <c r="D363" s="522">
        <v>109</v>
      </c>
      <c r="E363" s="522" t="s">
        <v>399</v>
      </c>
      <c r="F363" s="522" t="s">
        <v>216</v>
      </c>
      <c r="G363" s="576">
        <v>1769100</v>
      </c>
      <c r="H363" s="576">
        <v>1961010</v>
      </c>
      <c r="I363" s="577">
        <v>1568808</v>
      </c>
      <c r="J363" s="578">
        <v>377202</v>
      </c>
      <c r="K363" s="578">
        <v>15716.75</v>
      </c>
      <c r="L363" s="578">
        <v>13451.320617840001</v>
      </c>
      <c r="M363" s="577">
        <v>11466.888314400001</v>
      </c>
      <c r="N363" s="578">
        <v>32762.538041142863</v>
      </c>
    </row>
    <row r="364" spans="2:14" ht="15.75" thickBot="1" x14ac:dyDescent="0.3">
      <c r="B364" s="790"/>
      <c r="C364" s="534" t="s">
        <v>400</v>
      </c>
      <c r="D364" s="519">
        <v>113</v>
      </c>
      <c r="E364" s="519" t="s">
        <v>399</v>
      </c>
      <c r="F364" s="519" t="s">
        <v>217</v>
      </c>
      <c r="G364" s="576">
        <v>1803900</v>
      </c>
      <c r="H364" s="576">
        <v>1999290</v>
      </c>
      <c r="I364" s="577">
        <v>1599432</v>
      </c>
      <c r="J364" s="578">
        <v>384858</v>
      </c>
      <c r="K364" s="578">
        <v>16035.75</v>
      </c>
      <c r="L364" s="578">
        <v>13713.89783736</v>
      </c>
      <c r="M364" s="577">
        <v>11690.7283176</v>
      </c>
      <c r="N364" s="578">
        <v>33402.080907428572</v>
      </c>
    </row>
    <row r="365" spans="2:14" x14ac:dyDescent="0.25">
      <c r="B365" s="797">
        <v>19</v>
      </c>
      <c r="C365" s="532">
        <v>1</v>
      </c>
      <c r="D365" s="518">
        <v>96</v>
      </c>
      <c r="E365" s="518" t="s">
        <v>399</v>
      </c>
      <c r="F365" s="518" t="s">
        <v>217</v>
      </c>
      <c r="G365" s="576">
        <v>1656000</v>
      </c>
      <c r="H365" s="576">
        <v>1836600</v>
      </c>
      <c r="I365" s="577">
        <v>1469280</v>
      </c>
      <c r="J365" s="578">
        <v>352320</v>
      </c>
      <c r="K365" s="578">
        <v>14680</v>
      </c>
      <c r="L365" s="578">
        <v>12597.9446544</v>
      </c>
      <c r="M365" s="577">
        <v>10739.408304</v>
      </c>
      <c r="N365" s="578">
        <v>30684.023725714291</v>
      </c>
    </row>
    <row r="366" spans="2:14" x14ac:dyDescent="0.25">
      <c r="B366" s="789"/>
      <c r="C366" s="527">
        <v>2</v>
      </c>
      <c r="D366" s="522">
        <v>90</v>
      </c>
      <c r="E366" s="522" t="s">
        <v>338</v>
      </c>
      <c r="F366" s="522" t="s">
        <v>216</v>
      </c>
      <c r="G366" s="576">
        <v>1576800</v>
      </c>
      <c r="H366" s="576">
        <v>1749480</v>
      </c>
      <c r="I366" s="577">
        <v>1399584</v>
      </c>
      <c r="J366" s="578">
        <v>334896</v>
      </c>
      <c r="K366" s="578">
        <v>13954</v>
      </c>
      <c r="L366" s="578">
        <v>12000.35512032</v>
      </c>
      <c r="M366" s="577">
        <v>10229.9793312</v>
      </c>
      <c r="N366" s="578">
        <v>29228.512374857146</v>
      </c>
    </row>
    <row r="367" spans="2:14" x14ac:dyDescent="0.25">
      <c r="B367" s="789"/>
      <c r="C367" s="527" t="s">
        <v>401</v>
      </c>
      <c r="D367" s="522">
        <v>89</v>
      </c>
      <c r="E367" s="522" t="s">
        <v>338</v>
      </c>
      <c r="F367" s="522" t="s">
        <v>217</v>
      </c>
      <c r="G367" s="576">
        <v>1568400</v>
      </c>
      <c r="H367" s="576">
        <v>1740240</v>
      </c>
      <c r="I367" s="577">
        <v>1392192</v>
      </c>
      <c r="J367" s="578">
        <v>333048</v>
      </c>
      <c r="K367" s="578">
        <v>13877</v>
      </c>
      <c r="L367" s="578">
        <v>11936.97441216</v>
      </c>
      <c r="M367" s="577">
        <v>10175.9489856</v>
      </c>
      <c r="N367" s="578">
        <v>29074.139958857144</v>
      </c>
    </row>
    <row r="368" spans="2:14" x14ac:dyDescent="0.25">
      <c r="B368" s="789"/>
      <c r="C368" s="527" t="s">
        <v>402</v>
      </c>
      <c r="D368" s="522">
        <v>84</v>
      </c>
      <c r="E368" s="522" t="s">
        <v>338</v>
      </c>
      <c r="F368" s="522" t="s">
        <v>216</v>
      </c>
      <c r="G368" s="576">
        <v>1526400</v>
      </c>
      <c r="H368" s="576">
        <v>1694040</v>
      </c>
      <c r="I368" s="577">
        <v>1355232</v>
      </c>
      <c r="J368" s="578">
        <v>323808</v>
      </c>
      <c r="K368" s="578">
        <v>13492</v>
      </c>
      <c r="L368" s="578">
        <v>11620.07087136</v>
      </c>
      <c r="M368" s="577">
        <v>9905.7972576000011</v>
      </c>
      <c r="N368" s="578">
        <v>28302.277878857149</v>
      </c>
    </row>
    <row r="369" spans="2:14" x14ac:dyDescent="0.25">
      <c r="B369" s="789"/>
      <c r="C369" s="527" t="s">
        <v>403</v>
      </c>
      <c r="D369" s="522">
        <v>84</v>
      </c>
      <c r="E369" s="522" t="s">
        <v>338</v>
      </c>
      <c r="F369" s="522" t="s">
        <v>217</v>
      </c>
      <c r="G369" s="92">
        <v>1526400</v>
      </c>
      <c r="H369" s="92">
        <v>1694040</v>
      </c>
      <c r="I369" s="92">
        <v>1355232</v>
      </c>
      <c r="J369" s="92">
        <v>323808</v>
      </c>
      <c r="K369" s="92">
        <v>13492</v>
      </c>
      <c r="L369" s="92">
        <v>11620.07087136</v>
      </c>
      <c r="M369" s="92">
        <v>9905.7972576000011</v>
      </c>
      <c r="N369" s="92">
        <v>28302.277878857149</v>
      </c>
    </row>
    <row r="370" spans="2:14" ht="15.75" thickBot="1" x14ac:dyDescent="0.3">
      <c r="B370" s="790"/>
      <c r="C370" s="531">
        <v>7</v>
      </c>
      <c r="D370" s="519">
        <v>100</v>
      </c>
      <c r="E370" s="519" t="s">
        <v>391</v>
      </c>
      <c r="F370" s="519" t="s">
        <v>217</v>
      </c>
      <c r="G370" s="92">
        <v>1680800</v>
      </c>
      <c r="H370" s="92">
        <v>1863880</v>
      </c>
      <c r="I370" s="92">
        <v>1491104</v>
      </c>
      <c r="J370" s="92">
        <v>357776</v>
      </c>
      <c r="K370" s="92">
        <v>14907.333333333334</v>
      </c>
      <c r="L370" s="92">
        <v>12785.06864992</v>
      </c>
      <c r="M370" s="92">
        <v>10898.926467200001</v>
      </c>
      <c r="N370" s="92">
        <v>31139.789906285718</v>
      </c>
    </row>
    <row r="371" spans="2:14" x14ac:dyDescent="0.25">
      <c r="B371" s="797">
        <v>20</v>
      </c>
      <c r="C371" s="532">
        <v>1</v>
      </c>
      <c r="D371" s="518">
        <v>105</v>
      </c>
      <c r="E371" s="518" t="s">
        <v>404</v>
      </c>
      <c r="F371" s="518" t="s">
        <v>217</v>
      </c>
      <c r="G371" s="92">
        <v>1755300</v>
      </c>
      <c r="H371" s="92">
        <v>1945830</v>
      </c>
      <c r="I371" s="92">
        <v>1556664</v>
      </c>
      <c r="J371" s="92">
        <v>374166</v>
      </c>
      <c r="K371" s="92">
        <v>15590.25</v>
      </c>
      <c r="L371" s="92">
        <v>13347.19516872</v>
      </c>
      <c r="M371" s="92">
        <v>11378.124175200001</v>
      </c>
      <c r="N371" s="92">
        <v>32508.926214857147</v>
      </c>
    </row>
    <row r="372" spans="2:14" x14ac:dyDescent="0.25">
      <c r="B372" s="789"/>
      <c r="C372" s="527" t="s">
        <v>405</v>
      </c>
      <c r="D372" s="522">
        <v>84</v>
      </c>
      <c r="E372" s="522" t="s">
        <v>406</v>
      </c>
      <c r="F372" s="522" t="s">
        <v>216</v>
      </c>
      <c r="G372" s="92">
        <v>1568400</v>
      </c>
      <c r="H372" s="92">
        <v>1740240</v>
      </c>
      <c r="I372" s="92">
        <v>1392192</v>
      </c>
      <c r="J372" s="92">
        <v>333048</v>
      </c>
      <c r="K372" s="92">
        <v>13877</v>
      </c>
      <c r="L372" s="92">
        <v>11936.97441216</v>
      </c>
      <c r="M372" s="92">
        <v>10175.9489856</v>
      </c>
      <c r="N372" s="92">
        <v>29074.139958857144</v>
      </c>
    </row>
    <row r="373" spans="2:14" x14ac:dyDescent="0.25">
      <c r="B373" s="789"/>
      <c r="C373" s="527" t="s">
        <v>407</v>
      </c>
      <c r="D373" s="522">
        <v>84</v>
      </c>
      <c r="E373" s="522" t="s">
        <v>406</v>
      </c>
      <c r="F373" s="522" t="s">
        <v>217</v>
      </c>
      <c r="G373" s="92">
        <v>1568400</v>
      </c>
      <c r="H373" s="92">
        <v>1740240</v>
      </c>
      <c r="I373" s="92">
        <v>1392192</v>
      </c>
      <c r="J373" s="92">
        <v>333048</v>
      </c>
      <c r="K373" s="92">
        <v>13877</v>
      </c>
      <c r="L373" s="92">
        <v>11936.97441216</v>
      </c>
      <c r="M373" s="92">
        <v>10175.9489856</v>
      </c>
      <c r="N373" s="92">
        <v>29074.139958857144</v>
      </c>
    </row>
    <row r="374" spans="2:14" ht="15.75" thickBot="1" x14ac:dyDescent="0.3">
      <c r="B374" s="790"/>
      <c r="C374" s="531">
        <v>8</v>
      </c>
      <c r="D374" s="519">
        <v>85</v>
      </c>
      <c r="E374" s="521" t="s">
        <v>408</v>
      </c>
      <c r="F374" s="519" t="s">
        <v>216</v>
      </c>
      <c r="G374" s="92">
        <v>1602800</v>
      </c>
      <c r="H374" s="92">
        <v>1778080</v>
      </c>
      <c r="I374" s="92">
        <v>1422464</v>
      </c>
      <c r="J374" s="92">
        <v>340616</v>
      </c>
      <c r="K374" s="92">
        <v>14192.333333333334</v>
      </c>
      <c r="L374" s="92">
        <v>12196.53350272</v>
      </c>
      <c r="M374" s="92">
        <v>10397.216115200001</v>
      </c>
      <c r="N374" s="92">
        <v>29706.331757714292</v>
      </c>
    </row>
    <row r="375" spans="2:14" x14ac:dyDescent="0.25">
      <c r="B375" s="797">
        <v>21</v>
      </c>
      <c r="C375" s="532">
        <v>1</v>
      </c>
      <c r="D375" s="518">
        <v>92</v>
      </c>
      <c r="E375" s="533" t="s">
        <v>408</v>
      </c>
      <c r="F375" s="518" t="s">
        <v>217</v>
      </c>
      <c r="G375" s="92">
        <v>1667200</v>
      </c>
      <c r="H375" s="92">
        <v>1848920</v>
      </c>
      <c r="I375" s="92">
        <v>1479136</v>
      </c>
      <c r="J375" s="92">
        <v>354784</v>
      </c>
      <c r="K375" s="92">
        <v>14782.666666666666</v>
      </c>
      <c r="L375" s="92">
        <v>12682.452265280001</v>
      </c>
      <c r="M375" s="92">
        <v>10811.448764800001</v>
      </c>
      <c r="N375" s="92">
        <v>30889.853613714291</v>
      </c>
    </row>
    <row r="376" spans="2:14" x14ac:dyDescent="0.25">
      <c r="B376" s="789"/>
      <c r="C376" s="527" t="s">
        <v>409</v>
      </c>
      <c r="D376" s="522">
        <v>84</v>
      </c>
      <c r="E376" s="522" t="s">
        <v>406</v>
      </c>
      <c r="F376" s="522" t="s">
        <v>216</v>
      </c>
      <c r="G376" s="92">
        <v>1568400</v>
      </c>
      <c r="H376" s="92">
        <v>1740240</v>
      </c>
      <c r="I376" s="92">
        <v>1392192</v>
      </c>
      <c r="J376" s="92">
        <v>333048</v>
      </c>
      <c r="K376" s="92">
        <v>13877</v>
      </c>
      <c r="L376" s="92">
        <v>11936.97441216</v>
      </c>
      <c r="M376" s="92">
        <v>10175.9489856</v>
      </c>
      <c r="N376" s="92">
        <v>29074.139958857144</v>
      </c>
    </row>
    <row r="377" spans="2:14" x14ac:dyDescent="0.25">
      <c r="B377" s="789"/>
      <c r="C377" s="527" t="s">
        <v>410</v>
      </c>
      <c r="D377" s="522">
        <v>84</v>
      </c>
      <c r="E377" s="522" t="s">
        <v>406</v>
      </c>
      <c r="F377" s="522" t="s">
        <v>217</v>
      </c>
      <c r="G377" s="92">
        <v>1568400</v>
      </c>
      <c r="H377" s="92">
        <v>1740240</v>
      </c>
      <c r="I377" s="92">
        <v>1392192</v>
      </c>
      <c r="J377" s="92">
        <v>333048</v>
      </c>
      <c r="K377" s="92">
        <v>13877</v>
      </c>
      <c r="L377" s="92">
        <v>11936.97441216</v>
      </c>
      <c r="M377" s="92">
        <v>10175.9489856</v>
      </c>
      <c r="N377" s="92">
        <v>29074.139958857144</v>
      </c>
    </row>
    <row r="378" spans="2:14" ht="15.75" thickBot="1" x14ac:dyDescent="0.3">
      <c r="B378" s="790"/>
      <c r="C378" s="531">
        <v>6</v>
      </c>
      <c r="D378" s="519">
        <v>108</v>
      </c>
      <c r="E378" s="519" t="s">
        <v>404</v>
      </c>
      <c r="F378" s="519" t="s">
        <v>216</v>
      </c>
      <c r="G378" s="92">
        <v>1782000</v>
      </c>
      <c r="H378" s="92">
        <v>1975200</v>
      </c>
      <c r="I378" s="92">
        <v>1580160</v>
      </c>
      <c r="J378" s="92">
        <v>380040</v>
      </c>
      <c r="K378" s="92">
        <v>15835</v>
      </c>
      <c r="L378" s="92">
        <v>13548.6552768</v>
      </c>
      <c r="M378" s="92">
        <v>11549.863488000001</v>
      </c>
      <c r="N378" s="92">
        <v>32999.609965714291</v>
      </c>
    </row>
    <row r="379" spans="2:14" ht="15.75" thickBot="1" x14ac:dyDescent="0.3">
      <c r="B379" s="570"/>
      <c r="C379" s="571"/>
      <c r="D379" s="572"/>
      <c r="E379" s="572"/>
      <c r="F379" s="572"/>
      <c r="G379" s="573"/>
      <c r="H379" s="573"/>
      <c r="I379" s="574"/>
      <c r="J379" s="574"/>
      <c r="K379" s="574"/>
      <c r="L379" s="574"/>
      <c r="M379" s="574"/>
      <c r="N379" s="575"/>
    </row>
    <row r="380" spans="2:14" ht="15.75" thickBot="1" x14ac:dyDescent="0.3">
      <c r="B380" s="546"/>
      <c r="C380" s="547"/>
      <c r="D380" s="547"/>
      <c r="E380" s="547"/>
      <c r="F380" s="547"/>
      <c r="G380" s="547"/>
      <c r="H380" s="547"/>
      <c r="I380" s="547" t="s">
        <v>342</v>
      </c>
      <c r="J380" s="547"/>
      <c r="K380" s="547"/>
      <c r="L380" s="547"/>
      <c r="M380" s="547"/>
      <c r="N380" s="548"/>
    </row>
    <row r="381" spans="2:14" x14ac:dyDescent="0.25">
      <c r="B381" s="549" t="s">
        <v>411</v>
      </c>
      <c r="C381" s="550"/>
      <c r="D381" s="550"/>
      <c r="E381" s="550"/>
      <c r="F381" s="550"/>
      <c r="G381" s="550"/>
      <c r="H381" s="550"/>
      <c r="I381" s="551"/>
      <c r="J381" s="551"/>
      <c r="K381" s="551"/>
      <c r="L381" s="551"/>
      <c r="M381" s="551"/>
      <c r="N381" s="552"/>
    </row>
    <row r="382" spans="2:14" x14ac:dyDescent="0.25">
      <c r="B382" s="553"/>
      <c r="C382" s="554" t="s">
        <v>412</v>
      </c>
      <c r="D382" s="554"/>
      <c r="E382" s="554"/>
      <c r="F382" s="554"/>
      <c r="G382" s="554"/>
      <c r="H382" s="554"/>
      <c r="I382" s="555"/>
      <c r="J382" s="555"/>
      <c r="K382" s="555"/>
      <c r="L382" s="555"/>
      <c r="M382" s="555"/>
      <c r="N382" s="556"/>
    </row>
    <row r="383" spans="2:14" x14ac:dyDescent="0.25">
      <c r="B383" s="553" t="s">
        <v>344</v>
      </c>
      <c r="C383" s="554"/>
      <c r="D383" s="554"/>
      <c r="E383" s="554"/>
      <c r="F383" s="554"/>
      <c r="G383" s="554"/>
      <c r="H383" s="554"/>
      <c r="I383" s="555"/>
      <c r="J383" s="555"/>
      <c r="K383" s="555"/>
      <c r="L383" s="555"/>
      <c r="M383" s="555"/>
      <c r="N383" s="556"/>
    </row>
    <row r="384" spans="2:14" x14ac:dyDescent="0.25">
      <c r="B384" s="553" t="s">
        <v>345</v>
      </c>
      <c r="C384" s="554"/>
      <c r="D384" s="554"/>
      <c r="E384" s="554"/>
      <c r="F384" s="554"/>
      <c r="G384" s="554"/>
      <c r="H384" s="554"/>
      <c r="I384" s="555"/>
      <c r="J384" s="555"/>
      <c r="K384" s="555"/>
      <c r="L384" s="555"/>
      <c r="M384" s="555"/>
      <c r="N384" s="556"/>
    </row>
    <row r="385" spans="2:14" x14ac:dyDescent="0.25">
      <c r="B385" s="557" t="s">
        <v>360</v>
      </c>
      <c r="C385" s="558"/>
      <c r="D385" s="558"/>
      <c r="E385" s="558"/>
      <c r="F385" s="558"/>
      <c r="G385" s="558"/>
      <c r="H385" s="558"/>
      <c r="I385" s="558"/>
      <c r="J385" s="558"/>
      <c r="K385" s="558"/>
      <c r="L385" s="558"/>
      <c r="M385" s="558"/>
      <c r="N385" s="559"/>
    </row>
    <row r="386" spans="2:14" x14ac:dyDescent="0.25">
      <c r="B386" s="560" t="s">
        <v>347</v>
      </c>
      <c r="C386" s="555"/>
      <c r="D386" s="555"/>
      <c r="E386" s="555"/>
      <c r="F386" s="555"/>
      <c r="G386" s="554"/>
      <c r="H386" s="561"/>
      <c r="I386" s="555"/>
      <c r="J386" s="555"/>
      <c r="K386" s="555"/>
      <c r="L386" s="555"/>
      <c r="M386" s="555"/>
      <c r="N386" s="556"/>
    </row>
    <row r="387" spans="2:14" x14ac:dyDescent="0.25">
      <c r="B387" s="560" t="s">
        <v>348</v>
      </c>
      <c r="C387" s="555"/>
      <c r="D387" s="555"/>
      <c r="E387" s="555"/>
      <c r="F387" s="555"/>
      <c r="G387" s="555"/>
      <c r="H387" s="561"/>
      <c r="I387" s="555"/>
      <c r="J387" s="555"/>
      <c r="K387" s="555"/>
      <c r="L387" s="555"/>
      <c r="M387" s="555"/>
      <c r="N387" s="556"/>
    </row>
    <row r="388" spans="2:14" x14ac:dyDescent="0.25">
      <c r="B388" s="553" t="s">
        <v>349</v>
      </c>
      <c r="C388" s="554"/>
      <c r="D388" s="554"/>
      <c r="E388" s="554"/>
      <c r="F388" s="554"/>
      <c r="G388" s="562"/>
      <c r="H388" s="561"/>
      <c r="I388" s="555"/>
      <c r="J388" s="555"/>
      <c r="K388" s="555"/>
      <c r="L388" s="555"/>
      <c r="M388" s="555"/>
      <c r="N388" s="556"/>
    </row>
    <row r="389" spans="2:14" x14ac:dyDescent="0.25">
      <c r="B389" s="553" t="s">
        <v>350</v>
      </c>
      <c r="C389" s="554"/>
      <c r="D389" s="554"/>
      <c r="E389" s="554"/>
      <c r="F389" s="554"/>
      <c r="G389" s="562"/>
      <c r="H389" s="561"/>
      <c r="I389" s="555"/>
      <c r="J389" s="555"/>
      <c r="K389" s="555"/>
      <c r="L389" s="555"/>
      <c r="M389" s="555"/>
      <c r="N389" s="556"/>
    </row>
    <row r="390" spans="2:14" x14ac:dyDescent="0.25">
      <c r="B390" s="553" t="s">
        <v>351</v>
      </c>
      <c r="C390" s="554"/>
      <c r="D390" s="554"/>
      <c r="E390" s="554"/>
      <c r="F390" s="554"/>
      <c r="G390" s="554"/>
      <c r="H390" s="561"/>
      <c r="I390" s="555"/>
      <c r="J390" s="555"/>
      <c r="K390" s="555"/>
      <c r="L390" s="555"/>
      <c r="M390" s="555"/>
      <c r="N390" s="556"/>
    </row>
    <row r="391" spans="2:14" x14ac:dyDescent="0.25">
      <c r="B391" s="855" t="s">
        <v>352</v>
      </c>
      <c r="C391" s="856"/>
      <c r="D391" s="856"/>
      <c r="E391" s="856"/>
      <c r="F391" s="856"/>
      <c r="G391" s="856"/>
      <c r="H391" s="563"/>
      <c r="I391" s="563"/>
      <c r="J391" s="563"/>
      <c r="K391" s="563"/>
      <c r="L391" s="563"/>
      <c r="M391" s="563"/>
      <c r="N391" s="564"/>
    </row>
    <row r="392" spans="2:14" x14ac:dyDescent="0.25">
      <c r="B392" s="553" t="s">
        <v>353</v>
      </c>
      <c r="C392" s="565"/>
      <c r="D392" s="565"/>
      <c r="E392" s="565"/>
      <c r="F392" s="565"/>
      <c r="G392" s="565"/>
      <c r="H392" s="566"/>
      <c r="I392" s="555"/>
      <c r="J392" s="555"/>
      <c r="K392" s="555"/>
      <c r="L392" s="555"/>
      <c r="M392" s="555"/>
      <c r="N392" s="556"/>
    </row>
    <row r="393" spans="2:14" ht="15.75" thickBot="1" x14ac:dyDescent="0.3">
      <c r="B393" s="857"/>
      <c r="C393" s="858"/>
      <c r="D393" s="858"/>
      <c r="E393" s="858"/>
      <c r="F393" s="858"/>
      <c r="G393" s="858"/>
      <c r="H393" s="858"/>
      <c r="I393" s="567"/>
      <c r="J393" s="567"/>
      <c r="K393" s="567"/>
      <c r="L393" s="567"/>
      <c r="M393" s="568"/>
      <c r="N393" s="569"/>
    </row>
    <row r="394" spans="2:14" ht="15.75" thickBot="1" x14ac:dyDescent="0.3">
      <c r="B394" s="852" t="s">
        <v>421</v>
      </c>
      <c r="C394" s="853"/>
      <c r="D394" s="853"/>
      <c r="E394" s="853"/>
      <c r="F394" s="853"/>
      <c r="G394" s="853"/>
      <c r="H394" s="853"/>
      <c r="I394" s="853"/>
      <c r="J394" s="853"/>
      <c r="K394" s="853"/>
      <c r="L394" s="853"/>
      <c r="M394" s="853"/>
      <c r="N394" s="854"/>
    </row>
    <row r="396" spans="2:14" x14ac:dyDescent="0.25">
      <c r="G396" s="339"/>
      <c r="H396" s="339"/>
      <c r="I396" s="340"/>
      <c r="J396" s="340"/>
      <c r="K396" s="340"/>
      <c r="L396" s="340"/>
      <c r="M396" s="340"/>
      <c r="N396" s="340"/>
    </row>
    <row r="397" spans="2:14" ht="15.75" x14ac:dyDescent="0.25">
      <c r="B397" s="579" t="s">
        <v>320</v>
      </c>
      <c r="C397" s="580"/>
      <c r="D397" s="580"/>
      <c r="E397" s="580"/>
      <c r="F397" s="580"/>
      <c r="G397" s="580"/>
      <c r="H397" s="580"/>
      <c r="I397" s="580"/>
      <c r="J397" s="580"/>
      <c r="K397" s="580"/>
      <c r="L397" s="581"/>
      <c r="M397" s="582"/>
      <c r="N397" s="340"/>
    </row>
    <row r="398" spans="2:14" x14ac:dyDescent="0.25">
      <c r="B398" s="583" t="s">
        <v>422</v>
      </c>
      <c r="C398" s="583"/>
      <c r="D398" s="583"/>
      <c r="E398" s="583"/>
      <c r="F398" s="583"/>
      <c r="G398" s="583"/>
      <c r="H398" s="580"/>
      <c r="I398" s="580"/>
      <c r="J398" s="580"/>
      <c r="K398" s="580"/>
      <c r="L398" s="581"/>
      <c r="M398" s="584"/>
      <c r="N398" s="341"/>
    </row>
    <row r="399" spans="2:14" x14ac:dyDescent="0.25">
      <c r="B399" s="583" t="s">
        <v>356</v>
      </c>
      <c r="C399" s="580"/>
      <c r="D399" s="580"/>
      <c r="E399" s="580"/>
      <c r="F399" s="580"/>
      <c r="G399" s="580"/>
      <c r="H399" s="580"/>
      <c r="I399" s="580"/>
      <c r="J399" s="580"/>
      <c r="K399" s="580"/>
      <c r="L399" s="581"/>
      <c r="M399" s="584"/>
      <c r="N399" s="341"/>
    </row>
    <row r="400" spans="2:14" x14ac:dyDescent="0.25">
      <c r="B400" s="834">
        <v>44564</v>
      </c>
      <c r="C400" s="834"/>
      <c r="D400" s="580"/>
      <c r="E400" s="580"/>
      <c r="F400" s="580"/>
      <c r="G400" s="580"/>
      <c r="H400" s="580"/>
      <c r="I400" s="580"/>
      <c r="J400" s="585"/>
      <c r="K400" s="580"/>
      <c r="L400" s="581"/>
      <c r="M400" s="584"/>
      <c r="N400" s="341"/>
    </row>
    <row r="401" spans="2:14" ht="15.75" thickBot="1" x14ac:dyDescent="0.3">
      <c r="B401" s="589" t="s">
        <v>423</v>
      </c>
      <c r="C401" s="589"/>
      <c r="D401" s="580"/>
      <c r="E401" s="580"/>
      <c r="F401" s="580"/>
      <c r="G401" s="580"/>
      <c r="H401" s="580"/>
      <c r="I401" s="580"/>
      <c r="J401" s="585"/>
      <c r="K401" s="580"/>
      <c r="L401" s="581"/>
      <c r="M401" s="584"/>
      <c r="N401" s="341"/>
    </row>
    <row r="402" spans="2:14" x14ac:dyDescent="0.25">
      <c r="B402" s="835" t="s">
        <v>324</v>
      </c>
      <c r="C402" s="837" t="s">
        <v>325</v>
      </c>
      <c r="D402" s="837" t="s">
        <v>219</v>
      </c>
      <c r="E402" s="590"/>
      <c r="F402" s="837" t="s">
        <v>221</v>
      </c>
      <c r="G402" s="839" t="s">
        <v>224</v>
      </c>
      <c r="H402" s="841" t="s">
        <v>418</v>
      </c>
      <c r="I402" s="843" t="s">
        <v>327</v>
      </c>
      <c r="J402" s="845" t="s">
        <v>328</v>
      </c>
      <c r="K402" s="847" t="s">
        <v>329</v>
      </c>
      <c r="L402" s="848"/>
      <c r="M402" s="830" t="s">
        <v>358</v>
      </c>
      <c r="N402" s="340"/>
    </row>
    <row r="403" spans="2:14" ht="15.75" thickBot="1" x14ac:dyDescent="0.3">
      <c r="B403" s="836"/>
      <c r="C403" s="838"/>
      <c r="D403" s="838"/>
      <c r="E403" s="591" t="s">
        <v>331</v>
      </c>
      <c r="F403" s="838"/>
      <c r="G403" s="840"/>
      <c r="H403" s="842"/>
      <c r="I403" s="844"/>
      <c r="J403" s="846"/>
      <c r="K403" s="832" t="s">
        <v>332</v>
      </c>
      <c r="L403" s="833"/>
      <c r="M403" s="831"/>
      <c r="N403" s="340"/>
    </row>
    <row r="404" spans="2:14" ht="15.75" thickBot="1" x14ac:dyDescent="0.3">
      <c r="B404" s="836"/>
      <c r="C404" s="838"/>
      <c r="D404" s="838"/>
      <c r="E404" s="591"/>
      <c r="F404" s="838"/>
      <c r="G404" s="840"/>
      <c r="H404" s="842"/>
      <c r="I404" s="844"/>
      <c r="J404" s="588" t="s">
        <v>424</v>
      </c>
      <c r="K404" s="586" t="s">
        <v>334</v>
      </c>
      <c r="L404" s="587" t="s">
        <v>359</v>
      </c>
      <c r="M404" s="831"/>
      <c r="N404" s="340"/>
    </row>
    <row r="405" spans="2:14" ht="15.75" thickBot="1" x14ac:dyDescent="0.3">
      <c r="B405" s="600">
        <v>1</v>
      </c>
      <c r="C405" s="599" t="s">
        <v>425</v>
      </c>
      <c r="D405" s="593">
        <v>96</v>
      </c>
      <c r="E405" s="593" t="s">
        <v>426</v>
      </c>
      <c r="F405" s="92">
        <v>679968</v>
      </c>
      <c r="G405" s="419">
        <v>829560.96000000008</v>
      </c>
      <c r="H405" s="419">
        <v>663648.76800000016</v>
      </c>
      <c r="I405" s="420">
        <v>155912.19199999992</v>
      </c>
      <c r="J405" s="420">
        <v>12992.68266666666</v>
      </c>
      <c r="K405" s="420">
        <v>5690.2771760486412</v>
      </c>
      <c r="L405" s="420">
        <v>4850.8079399424014</v>
      </c>
      <c r="M405" s="420">
        <v>13859.451256978291</v>
      </c>
      <c r="N405" s="340"/>
    </row>
    <row r="406" spans="2:14" x14ac:dyDescent="0.25">
      <c r="B406" s="791">
        <v>10</v>
      </c>
      <c r="C406" s="595">
        <v>1</v>
      </c>
      <c r="D406" s="596">
        <v>85</v>
      </c>
      <c r="E406" s="597" t="s">
        <v>426</v>
      </c>
      <c r="F406" s="92">
        <v>722500</v>
      </c>
      <c r="G406" s="419">
        <v>881450</v>
      </c>
      <c r="H406" s="419">
        <v>705160</v>
      </c>
      <c r="I406" s="420">
        <v>161290</v>
      </c>
      <c r="J406" s="421">
        <v>13440.833333333334</v>
      </c>
      <c r="K406" s="421">
        <v>6046.2040268000001</v>
      </c>
      <c r="L406" s="421">
        <v>5154.2259880000001</v>
      </c>
      <c r="M406" s="420">
        <v>14726.359965714288</v>
      </c>
      <c r="N406" s="341"/>
    </row>
    <row r="407" spans="2:14" ht="15.75" thickBot="1" x14ac:dyDescent="0.3">
      <c r="B407" s="792"/>
      <c r="C407" s="601" t="s">
        <v>427</v>
      </c>
      <c r="D407" s="594">
        <v>80</v>
      </c>
      <c r="E407" s="593" t="s">
        <v>426</v>
      </c>
      <c r="F407" s="92">
        <v>680000</v>
      </c>
      <c r="G407" s="419">
        <v>829600</v>
      </c>
      <c r="H407" s="419">
        <v>663680</v>
      </c>
      <c r="I407" s="420">
        <v>150920</v>
      </c>
      <c r="J407" s="421">
        <v>12576.666666666666</v>
      </c>
      <c r="K407" s="421">
        <v>5690.5449664000007</v>
      </c>
      <c r="L407" s="421">
        <v>4851.0362240000004</v>
      </c>
      <c r="M407" s="420">
        <v>13860.10349714286</v>
      </c>
      <c r="N407" s="341"/>
    </row>
    <row r="408" spans="2:14" ht="15.75" thickBot="1" x14ac:dyDescent="0.3">
      <c r="B408" s="600">
        <v>13</v>
      </c>
      <c r="C408" s="607" t="s">
        <v>428</v>
      </c>
      <c r="D408" s="598">
        <v>96</v>
      </c>
      <c r="E408" s="597" t="s">
        <v>338</v>
      </c>
      <c r="F408" s="92">
        <v>679968</v>
      </c>
      <c r="G408" s="419">
        <v>829560.96000000008</v>
      </c>
      <c r="H408" s="419">
        <v>663648.76800000016</v>
      </c>
      <c r="I408" s="420">
        <v>150912.19199999992</v>
      </c>
      <c r="J408" s="421">
        <v>12576.015999999994</v>
      </c>
      <c r="K408" s="421">
        <v>5690.2771760486412</v>
      </c>
      <c r="L408" s="421">
        <v>4850.8079399424014</v>
      </c>
      <c r="M408" s="420">
        <v>13859.451256978291</v>
      </c>
      <c r="N408" s="341"/>
    </row>
    <row r="409" spans="2:14" ht="15.75" thickBot="1" x14ac:dyDescent="0.3">
      <c r="B409" s="600">
        <v>14</v>
      </c>
      <c r="C409" s="606" t="s">
        <v>429</v>
      </c>
      <c r="D409" s="602">
        <v>100</v>
      </c>
      <c r="E409" s="602" t="s">
        <v>338</v>
      </c>
      <c r="F409" s="92">
        <v>708000</v>
      </c>
      <c r="G409" s="419">
        <v>863760</v>
      </c>
      <c r="H409" s="419">
        <v>691008</v>
      </c>
      <c r="I409" s="420">
        <v>157752</v>
      </c>
      <c r="J409" s="420">
        <v>13146</v>
      </c>
      <c r="K409" s="420">
        <v>5924.8615238400007</v>
      </c>
      <c r="L409" s="420">
        <v>5050.7847744000001</v>
      </c>
      <c r="M409" s="420">
        <v>14430.813641142859</v>
      </c>
      <c r="N409" s="340"/>
    </row>
    <row r="410" spans="2:14" x14ac:dyDescent="0.25">
      <c r="B410" s="859">
        <v>15</v>
      </c>
      <c r="C410" s="603" t="s">
        <v>430</v>
      </c>
      <c r="D410" s="597">
        <v>96</v>
      </c>
      <c r="E410" s="597" t="s">
        <v>431</v>
      </c>
      <c r="F410" s="92">
        <v>698880</v>
      </c>
      <c r="G410" s="419">
        <v>852633.59999999998</v>
      </c>
      <c r="H410" s="419">
        <v>682106.88</v>
      </c>
      <c r="I410" s="420">
        <v>155526.71999999997</v>
      </c>
      <c r="J410" s="421">
        <v>12960.559999999998</v>
      </c>
      <c r="K410" s="421">
        <v>5848.5412737024008</v>
      </c>
      <c r="L410" s="421">
        <v>4985.7238179840006</v>
      </c>
      <c r="M410" s="420">
        <v>14244.925194240002</v>
      </c>
      <c r="N410" s="341"/>
    </row>
    <row r="411" spans="2:14" x14ac:dyDescent="0.25">
      <c r="B411" s="860"/>
      <c r="C411" s="604" t="s">
        <v>400</v>
      </c>
      <c r="D411" s="593">
        <v>97</v>
      </c>
      <c r="E411" s="593" t="s">
        <v>431</v>
      </c>
      <c r="F411" s="92">
        <v>706160</v>
      </c>
      <c r="G411" s="419">
        <v>861515.2</v>
      </c>
      <c r="H411" s="419">
        <v>689212.16</v>
      </c>
      <c r="I411" s="420">
        <v>157303.03999999992</v>
      </c>
      <c r="J411" s="421">
        <v>13108.586666666661</v>
      </c>
      <c r="K411" s="421">
        <v>5909.4635786368008</v>
      </c>
      <c r="L411" s="421">
        <v>5037.6584410880005</v>
      </c>
      <c r="M411" s="420">
        <v>14393.309831680002</v>
      </c>
      <c r="N411" s="341"/>
    </row>
    <row r="412" spans="2:14" ht="15.75" thickBot="1" x14ac:dyDescent="0.3">
      <c r="B412" s="861"/>
      <c r="C412" s="605" t="s">
        <v>432</v>
      </c>
      <c r="D412" s="592">
        <v>96</v>
      </c>
      <c r="E412" s="592" t="s">
        <v>338</v>
      </c>
      <c r="F412" s="92">
        <v>679968</v>
      </c>
      <c r="G412" s="419">
        <v>829560.96000000008</v>
      </c>
      <c r="H412" s="419">
        <v>663648.76800000016</v>
      </c>
      <c r="I412" s="420">
        <v>150912.19199999992</v>
      </c>
      <c r="J412" s="421">
        <v>12576.015999999994</v>
      </c>
      <c r="K412" s="421">
        <v>5690.2771760486412</v>
      </c>
      <c r="L412" s="421">
        <v>4850.8079399424014</v>
      </c>
      <c r="M412" s="420">
        <v>13859.451256978291</v>
      </c>
      <c r="N412" s="341"/>
    </row>
    <row r="413" spans="2:14" ht="15.75" thickBot="1" x14ac:dyDescent="0.3">
      <c r="B413" s="632"/>
      <c r="C413" s="633"/>
      <c r="D413" s="634"/>
      <c r="E413" s="634"/>
      <c r="F413" s="635"/>
      <c r="G413" s="635"/>
      <c r="H413" s="636"/>
      <c r="I413" s="636"/>
      <c r="J413" s="636"/>
      <c r="K413" s="636"/>
      <c r="L413" s="636"/>
      <c r="M413" s="637"/>
      <c r="N413" s="341"/>
    </row>
    <row r="414" spans="2:14" ht="15.75" thickBot="1" x14ac:dyDescent="0.3">
      <c r="B414" s="608"/>
      <c r="C414" s="609"/>
      <c r="D414" s="609"/>
      <c r="E414" s="609"/>
      <c r="F414" s="609"/>
      <c r="G414" s="609"/>
      <c r="H414" s="609" t="s">
        <v>342</v>
      </c>
      <c r="I414" s="609"/>
      <c r="J414" s="609"/>
      <c r="K414" s="609"/>
      <c r="L414" s="609"/>
      <c r="M414" s="610"/>
      <c r="N414" s="341"/>
    </row>
    <row r="415" spans="2:14" x14ac:dyDescent="0.25">
      <c r="B415" s="611" t="s">
        <v>433</v>
      </c>
      <c r="C415" s="612"/>
      <c r="D415" s="612"/>
      <c r="E415" s="612"/>
      <c r="F415" s="612"/>
      <c r="G415" s="612"/>
      <c r="H415" s="613"/>
      <c r="I415" s="613"/>
      <c r="J415" s="613"/>
      <c r="K415" s="613"/>
      <c r="L415" s="613"/>
      <c r="M415" s="614"/>
      <c r="N415" s="341"/>
    </row>
    <row r="416" spans="2:14" x14ac:dyDescent="0.25">
      <c r="B416" s="615" t="s">
        <v>434</v>
      </c>
      <c r="C416" s="616"/>
      <c r="D416" s="616"/>
      <c r="E416" s="616"/>
      <c r="F416" s="616"/>
      <c r="G416" s="616"/>
      <c r="H416" s="617"/>
      <c r="I416" s="617"/>
      <c r="J416" s="617"/>
      <c r="K416" s="617"/>
      <c r="L416" s="617"/>
      <c r="M416" s="618"/>
      <c r="N416" s="341"/>
    </row>
    <row r="417" spans="2:14" x14ac:dyDescent="0.25">
      <c r="B417" s="615" t="s">
        <v>345</v>
      </c>
      <c r="C417" s="616"/>
      <c r="D417" s="616"/>
      <c r="E417" s="616"/>
      <c r="F417" s="616"/>
      <c r="G417" s="616"/>
      <c r="H417" s="617"/>
      <c r="I417" s="617"/>
      <c r="J417" s="617"/>
      <c r="K417" s="617"/>
      <c r="L417" s="617"/>
      <c r="M417" s="618"/>
      <c r="N417" s="340"/>
    </row>
    <row r="418" spans="2:14" x14ac:dyDescent="0.25">
      <c r="B418" s="619" t="s">
        <v>360</v>
      </c>
      <c r="C418" s="620"/>
      <c r="D418" s="620"/>
      <c r="E418" s="620"/>
      <c r="F418" s="620"/>
      <c r="G418" s="620"/>
      <c r="H418" s="620"/>
      <c r="I418" s="620"/>
      <c r="J418" s="620"/>
      <c r="K418" s="620"/>
      <c r="L418" s="620"/>
      <c r="M418" s="621"/>
      <c r="N418" s="340"/>
    </row>
    <row r="419" spans="2:14" x14ac:dyDescent="0.25">
      <c r="B419" s="622" t="s">
        <v>347</v>
      </c>
      <c r="C419" s="617"/>
      <c r="D419" s="617"/>
      <c r="E419" s="617"/>
      <c r="F419" s="616"/>
      <c r="G419" s="623"/>
      <c r="H419" s="617"/>
      <c r="I419" s="617"/>
      <c r="J419" s="617"/>
      <c r="K419" s="617"/>
      <c r="L419" s="617"/>
      <c r="M419" s="618"/>
      <c r="N419" s="340"/>
    </row>
    <row r="420" spans="2:14" x14ac:dyDescent="0.25">
      <c r="B420" s="622" t="s">
        <v>348</v>
      </c>
      <c r="C420" s="617"/>
      <c r="D420" s="617"/>
      <c r="E420" s="617"/>
      <c r="F420" s="617"/>
      <c r="G420" s="623"/>
      <c r="H420" s="617"/>
      <c r="I420" s="617"/>
      <c r="J420" s="617"/>
      <c r="K420" s="617"/>
      <c r="L420" s="617"/>
      <c r="M420" s="618"/>
      <c r="N420" s="340"/>
    </row>
    <row r="421" spans="2:14" x14ac:dyDescent="0.25">
      <c r="B421" s="615" t="s">
        <v>349</v>
      </c>
      <c r="C421" s="616"/>
      <c r="D421" s="616"/>
      <c r="E421" s="616"/>
      <c r="F421" s="624"/>
      <c r="G421" s="623"/>
      <c r="H421" s="617"/>
      <c r="I421" s="617"/>
      <c r="J421" s="617"/>
      <c r="K421" s="617"/>
      <c r="L421" s="617"/>
      <c r="M421" s="618"/>
      <c r="N421" s="341"/>
    </row>
    <row r="422" spans="2:14" x14ac:dyDescent="0.25">
      <c r="B422" s="615" t="s">
        <v>350</v>
      </c>
      <c r="C422" s="616"/>
      <c r="D422" s="616"/>
      <c r="E422" s="616"/>
      <c r="F422" s="624"/>
      <c r="G422" s="623"/>
      <c r="H422" s="617"/>
      <c r="I422" s="617"/>
      <c r="J422" s="617"/>
      <c r="K422" s="617"/>
      <c r="L422" s="617"/>
      <c r="M422" s="618"/>
      <c r="N422" s="341"/>
    </row>
    <row r="423" spans="2:14" x14ac:dyDescent="0.25">
      <c r="B423" s="615" t="s">
        <v>351</v>
      </c>
      <c r="C423" s="616"/>
      <c r="D423" s="616"/>
      <c r="E423" s="616"/>
      <c r="F423" s="616"/>
      <c r="G423" s="623"/>
      <c r="H423" s="617"/>
      <c r="I423" s="617"/>
      <c r="J423" s="617"/>
      <c r="K423" s="617"/>
      <c r="L423" s="617"/>
      <c r="M423" s="618"/>
      <c r="N423" s="341"/>
    </row>
    <row r="424" spans="2:14" x14ac:dyDescent="0.25">
      <c r="B424" s="855" t="s">
        <v>352</v>
      </c>
      <c r="C424" s="856"/>
      <c r="D424" s="856"/>
      <c r="E424" s="856"/>
      <c r="F424" s="856"/>
      <c r="G424" s="625"/>
      <c r="H424" s="625"/>
      <c r="I424" s="625"/>
      <c r="J424" s="625"/>
      <c r="K424" s="625"/>
      <c r="L424" s="625"/>
      <c r="M424" s="626"/>
      <c r="N424" s="341"/>
    </row>
    <row r="425" spans="2:14" x14ac:dyDescent="0.25">
      <c r="B425" s="615" t="s">
        <v>353</v>
      </c>
      <c r="C425" s="627"/>
      <c r="D425" s="627"/>
      <c r="E425" s="627"/>
      <c r="F425" s="627"/>
      <c r="G425" s="628"/>
      <c r="H425" s="617"/>
      <c r="I425" s="617"/>
      <c r="J425" s="617"/>
      <c r="K425" s="617"/>
      <c r="L425" s="617"/>
      <c r="M425" s="618"/>
      <c r="N425" s="341"/>
    </row>
    <row r="426" spans="2:14" ht="15.75" thickBot="1" x14ac:dyDescent="0.3">
      <c r="B426" s="857"/>
      <c r="C426" s="858"/>
      <c r="D426" s="858"/>
      <c r="E426" s="858"/>
      <c r="F426" s="858"/>
      <c r="G426" s="858"/>
      <c r="H426" s="629"/>
      <c r="I426" s="629"/>
      <c r="J426" s="629"/>
      <c r="K426" s="629"/>
      <c r="L426" s="630"/>
      <c r="M426" s="631"/>
      <c r="N426" s="341"/>
    </row>
    <row r="427" spans="2:14" ht="15.75" thickBot="1" x14ac:dyDescent="0.3">
      <c r="B427" s="852" t="s">
        <v>435</v>
      </c>
      <c r="C427" s="853"/>
      <c r="D427" s="853"/>
      <c r="E427" s="853"/>
      <c r="F427" s="853"/>
      <c r="G427" s="853"/>
      <c r="H427" s="853"/>
      <c r="I427" s="853"/>
      <c r="J427" s="853"/>
      <c r="K427" s="853"/>
      <c r="L427" s="853"/>
      <c r="M427" s="854"/>
      <c r="N427" s="341"/>
    </row>
    <row r="428" spans="2:14" x14ac:dyDescent="0.25">
      <c r="G428" s="339"/>
      <c r="H428" s="339"/>
      <c r="I428" s="340"/>
      <c r="J428" s="341"/>
      <c r="K428" s="341"/>
      <c r="L428" s="341"/>
      <c r="M428" s="340"/>
      <c r="N428" s="341"/>
    </row>
    <row r="429" spans="2:14" x14ac:dyDescent="0.25">
      <c r="G429" s="339"/>
      <c r="H429" s="339"/>
      <c r="I429" s="340"/>
      <c r="J429" s="341"/>
      <c r="K429" s="341"/>
      <c r="L429" s="341"/>
      <c r="M429" s="340"/>
      <c r="N429" s="341"/>
    </row>
    <row r="430" spans="2:14" ht="15.75" x14ac:dyDescent="0.25">
      <c r="B430" s="638" t="s">
        <v>320</v>
      </c>
      <c r="C430" s="639"/>
      <c r="D430" s="639"/>
      <c r="E430" s="639"/>
      <c r="F430" s="639"/>
      <c r="G430" s="639"/>
      <c r="H430" s="639"/>
      <c r="I430" s="639"/>
      <c r="J430" s="639"/>
      <c r="K430" s="639"/>
      <c r="L430" s="640"/>
      <c r="M430" s="641"/>
      <c r="N430" s="341"/>
    </row>
    <row r="431" spans="2:14" x14ac:dyDescent="0.25">
      <c r="B431" s="642" t="s">
        <v>422</v>
      </c>
      <c r="C431" s="642"/>
      <c r="D431" s="642"/>
      <c r="E431" s="642"/>
      <c r="F431" s="642"/>
      <c r="G431" s="642"/>
      <c r="H431" s="639"/>
      <c r="I431" s="639"/>
      <c r="J431" s="639"/>
      <c r="K431" s="639"/>
      <c r="L431" s="640"/>
      <c r="M431" s="643"/>
      <c r="N431" s="341"/>
    </row>
    <row r="432" spans="2:14" x14ac:dyDescent="0.25">
      <c r="B432" s="642" t="s">
        <v>322</v>
      </c>
      <c r="C432" s="639"/>
      <c r="D432" s="639"/>
      <c r="E432" s="639"/>
      <c r="F432" s="639"/>
      <c r="G432" s="639"/>
      <c r="H432" s="639"/>
      <c r="I432" s="639"/>
      <c r="J432" s="639"/>
      <c r="K432" s="639"/>
      <c r="L432" s="640"/>
      <c r="M432" s="643"/>
      <c r="N432" s="341"/>
    </row>
    <row r="433" spans="2:14" x14ac:dyDescent="0.25">
      <c r="B433" s="834">
        <v>44564</v>
      </c>
      <c r="C433" s="834"/>
      <c r="D433" s="639"/>
      <c r="E433" s="639"/>
      <c r="F433" s="639"/>
      <c r="G433" s="639"/>
      <c r="H433" s="639"/>
      <c r="I433" s="639"/>
      <c r="J433" s="644"/>
      <c r="K433" s="639"/>
      <c r="L433" s="640"/>
      <c r="M433" s="643"/>
      <c r="N433" s="341"/>
    </row>
    <row r="434" spans="2:14" ht="15.75" thickBot="1" x14ac:dyDescent="0.3">
      <c r="B434" s="648" t="s">
        <v>423</v>
      </c>
      <c r="C434" s="648"/>
      <c r="D434" s="639"/>
      <c r="E434" s="639"/>
      <c r="F434" s="639"/>
      <c r="G434" s="639"/>
      <c r="H434" s="639"/>
      <c r="I434" s="639"/>
      <c r="J434" s="644"/>
      <c r="K434" s="639"/>
      <c r="L434" s="640"/>
      <c r="M434" s="643"/>
      <c r="N434" s="341"/>
    </row>
    <row r="435" spans="2:14" x14ac:dyDescent="0.25">
      <c r="B435" s="835" t="s">
        <v>324</v>
      </c>
      <c r="C435" s="837" t="s">
        <v>325</v>
      </c>
      <c r="D435" s="837" t="s">
        <v>219</v>
      </c>
      <c r="E435" s="649"/>
      <c r="F435" s="837" t="s">
        <v>221</v>
      </c>
      <c r="G435" s="839" t="s">
        <v>224</v>
      </c>
      <c r="H435" s="841" t="s">
        <v>436</v>
      </c>
      <c r="I435" s="843" t="s">
        <v>327</v>
      </c>
      <c r="J435" s="845" t="s">
        <v>328</v>
      </c>
      <c r="K435" s="847" t="s">
        <v>329</v>
      </c>
      <c r="L435" s="848"/>
      <c r="M435" s="830" t="s">
        <v>358</v>
      </c>
    </row>
    <row r="436" spans="2:14" ht="15.75" thickBot="1" x14ac:dyDescent="0.3">
      <c r="B436" s="836"/>
      <c r="C436" s="838"/>
      <c r="D436" s="838"/>
      <c r="E436" s="650" t="s">
        <v>331</v>
      </c>
      <c r="F436" s="838"/>
      <c r="G436" s="840"/>
      <c r="H436" s="842"/>
      <c r="I436" s="844"/>
      <c r="J436" s="846"/>
      <c r="K436" s="832" t="s">
        <v>332</v>
      </c>
      <c r="L436" s="833"/>
      <c r="M436" s="831"/>
    </row>
    <row r="437" spans="2:14" ht="15.75" thickBot="1" x14ac:dyDescent="0.3">
      <c r="B437" s="836"/>
      <c r="C437" s="838"/>
      <c r="D437" s="838"/>
      <c r="E437" s="650"/>
      <c r="F437" s="838"/>
      <c r="G437" s="840"/>
      <c r="H437" s="842"/>
      <c r="I437" s="844"/>
      <c r="J437" s="647" t="s">
        <v>424</v>
      </c>
      <c r="K437" s="645" t="s">
        <v>334</v>
      </c>
      <c r="L437" s="646" t="s">
        <v>359</v>
      </c>
      <c r="M437" s="831"/>
    </row>
    <row r="438" spans="2:14" ht="15.75" thickBot="1" x14ac:dyDescent="0.3">
      <c r="B438" s="659">
        <v>1</v>
      </c>
      <c r="C438" s="658" t="s">
        <v>425</v>
      </c>
      <c r="D438" s="652">
        <v>96</v>
      </c>
      <c r="E438" s="652" t="s">
        <v>426</v>
      </c>
      <c r="F438" s="92">
        <v>679968</v>
      </c>
      <c r="G438" s="92">
        <v>836360.64</v>
      </c>
      <c r="H438" s="92">
        <v>674000</v>
      </c>
      <c r="I438" s="92">
        <v>152360.64000000001</v>
      </c>
      <c r="J438" s="92">
        <v>12696.720000000001</v>
      </c>
      <c r="K438" s="92">
        <v>5779.0310200000004</v>
      </c>
      <c r="L438" s="92">
        <v>4926.4682000000003</v>
      </c>
      <c r="M438" s="92">
        <v>14075.623428571431</v>
      </c>
    </row>
    <row r="439" spans="2:14" x14ac:dyDescent="0.25">
      <c r="B439" s="791">
        <v>10</v>
      </c>
      <c r="C439" s="654">
        <v>1</v>
      </c>
      <c r="D439" s="655">
        <v>85</v>
      </c>
      <c r="E439" s="656" t="s">
        <v>426</v>
      </c>
      <c r="F439" s="92">
        <v>722500</v>
      </c>
      <c r="G439" s="92">
        <v>888675</v>
      </c>
      <c r="H439" s="92">
        <v>597000</v>
      </c>
      <c r="I439" s="92">
        <v>281675</v>
      </c>
      <c r="J439" s="92">
        <v>23472.916666666668</v>
      </c>
      <c r="K439" s="92">
        <v>5118.81531</v>
      </c>
      <c r="L439" s="92">
        <v>4363.6521000000002</v>
      </c>
      <c r="M439" s="92">
        <v>12467.577428571431</v>
      </c>
    </row>
    <row r="440" spans="2:14" ht="15.75" thickBot="1" x14ac:dyDescent="0.3">
      <c r="B440" s="792"/>
      <c r="C440" s="660" t="s">
        <v>427</v>
      </c>
      <c r="D440" s="653">
        <v>80</v>
      </c>
      <c r="E440" s="652" t="s">
        <v>426</v>
      </c>
      <c r="F440" s="92">
        <v>680000</v>
      </c>
      <c r="G440" s="92">
        <v>836400</v>
      </c>
      <c r="H440" s="92">
        <v>562000</v>
      </c>
      <c r="I440" s="92">
        <v>264400</v>
      </c>
      <c r="J440" s="92">
        <v>22033.333333333332</v>
      </c>
      <c r="K440" s="92">
        <v>4818.7172600000004</v>
      </c>
      <c r="L440" s="92">
        <v>4107.8266000000003</v>
      </c>
      <c r="M440" s="92">
        <v>11736.64742857143</v>
      </c>
    </row>
    <row r="441" spans="2:14" ht="15.75" thickBot="1" x14ac:dyDescent="0.3">
      <c r="B441" s="659">
        <v>13</v>
      </c>
      <c r="C441" s="666" t="s">
        <v>428</v>
      </c>
      <c r="D441" s="657">
        <v>96</v>
      </c>
      <c r="E441" s="656" t="s">
        <v>338</v>
      </c>
      <c r="F441" s="92">
        <v>679968</v>
      </c>
      <c r="G441" s="92">
        <v>836360.64</v>
      </c>
      <c r="H441" s="92">
        <v>674000</v>
      </c>
      <c r="I441" s="92">
        <v>152360.64000000001</v>
      </c>
      <c r="J441" s="92">
        <v>12696.720000000001</v>
      </c>
      <c r="K441" s="92">
        <v>5779.0310200000004</v>
      </c>
      <c r="L441" s="92">
        <v>4926.4682000000003</v>
      </c>
      <c r="M441" s="92">
        <v>14075.623428571431</v>
      </c>
    </row>
    <row r="442" spans="2:14" ht="15.75" thickBot="1" x14ac:dyDescent="0.3">
      <c r="B442" s="659">
        <v>14</v>
      </c>
      <c r="C442" s="665" t="s">
        <v>429</v>
      </c>
      <c r="D442" s="661">
        <v>100</v>
      </c>
      <c r="E442" s="661" t="s">
        <v>338</v>
      </c>
      <c r="F442" s="92">
        <v>708000</v>
      </c>
      <c r="G442" s="92">
        <v>870840</v>
      </c>
      <c r="H442" s="92">
        <v>703000</v>
      </c>
      <c r="I442" s="92">
        <v>157840</v>
      </c>
      <c r="J442" s="92">
        <v>13153.333333333334</v>
      </c>
      <c r="K442" s="92">
        <v>6027.6836899999998</v>
      </c>
      <c r="L442" s="92">
        <v>5138.4378999999999</v>
      </c>
      <c r="M442" s="92">
        <v>14681.251142857143</v>
      </c>
    </row>
    <row r="443" spans="2:14" x14ac:dyDescent="0.25">
      <c r="B443" s="859">
        <v>15</v>
      </c>
      <c r="C443" s="662" t="s">
        <v>430</v>
      </c>
      <c r="D443" s="656">
        <v>96</v>
      </c>
      <c r="E443" s="656" t="s">
        <v>431</v>
      </c>
      <c r="F443" s="92">
        <v>698880</v>
      </c>
      <c r="G443" s="92">
        <v>859622.40000000002</v>
      </c>
      <c r="H443" s="92">
        <v>674000</v>
      </c>
      <c r="I443" s="92">
        <v>175622.40000000002</v>
      </c>
      <c r="J443" s="92">
        <v>14635.200000000003</v>
      </c>
      <c r="K443" s="92">
        <v>5779.0310200000004</v>
      </c>
      <c r="L443" s="92">
        <v>4926.4682000000003</v>
      </c>
      <c r="M443" s="92">
        <v>14075.623428571431</v>
      </c>
    </row>
    <row r="444" spans="2:14" x14ac:dyDescent="0.25">
      <c r="B444" s="860"/>
      <c r="C444" s="663" t="s">
        <v>400</v>
      </c>
      <c r="D444" s="652">
        <v>97</v>
      </c>
      <c r="E444" s="652" t="s">
        <v>431</v>
      </c>
      <c r="F444" s="92">
        <v>706160</v>
      </c>
      <c r="G444" s="92">
        <v>868576.79999999993</v>
      </c>
      <c r="H444" s="92">
        <v>681000</v>
      </c>
      <c r="I444" s="92">
        <v>177576.79999999993</v>
      </c>
      <c r="J444" s="92">
        <v>14798.06666666666</v>
      </c>
      <c r="K444" s="92">
        <v>5839.0506300000006</v>
      </c>
      <c r="L444" s="92">
        <v>4977.6333000000004</v>
      </c>
      <c r="M444" s="92">
        <v>14221.809428571431</v>
      </c>
    </row>
    <row r="445" spans="2:14" ht="15.75" thickBot="1" x14ac:dyDescent="0.3">
      <c r="B445" s="861"/>
      <c r="C445" s="664" t="s">
        <v>432</v>
      </c>
      <c r="D445" s="651">
        <v>96</v>
      </c>
      <c r="E445" s="651" t="s">
        <v>338</v>
      </c>
      <c r="F445" s="92">
        <v>679968</v>
      </c>
      <c r="G445" s="92">
        <v>836360.64</v>
      </c>
      <c r="H445" s="92">
        <v>674000</v>
      </c>
      <c r="I445" s="92">
        <v>152360.64000000001</v>
      </c>
      <c r="J445" s="92">
        <v>12696.720000000001</v>
      </c>
      <c r="K445" s="92">
        <v>5779.0310200000004</v>
      </c>
      <c r="L445" s="92">
        <v>4926.4682000000003</v>
      </c>
      <c r="M445" s="92">
        <v>14075.623428571431</v>
      </c>
    </row>
    <row r="446" spans="2:14" ht="15.75" thickBot="1" x14ac:dyDescent="0.3">
      <c r="B446" s="691"/>
      <c r="C446" s="692"/>
      <c r="D446" s="693"/>
      <c r="E446" s="693"/>
      <c r="F446" s="694"/>
      <c r="G446" s="694"/>
      <c r="H446" s="695"/>
      <c r="I446" s="695"/>
      <c r="J446" s="695"/>
      <c r="K446" s="695"/>
      <c r="L446" s="695"/>
      <c r="M446" s="696"/>
    </row>
    <row r="447" spans="2:14" ht="15.75" thickBot="1" x14ac:dyDescent="0.3">
      <c r="B447" s="667"/>
      <c r="C447" s="668"/>
      <c r="D447" s="668"/>
      <c r="E447" s="668"/>
      <c r="F447" s="668"/>
      <c r="G447" s="668"/>
      <c r="H447" s="668" t="s">
        <v>342</v>
      </c>
      <c r="I447" s="668"/>
      <c r="J447" s="668"/>
      <c r="K447" s="668"/>
      <c r="L447" s="668"/>
      <c r="M447" s="669"/>
    </row>
    <row r="448" spans="2:14" x14ac:dyDescent="0.25">
      <c r="B448" s="670" t="s">
        <v>433</v>
      </c>
      <c r="C448" s="671"/>
      <c r="D448" s="671"/>
      <c r="E448" s="671"/>
      <c r="F448" s="671"/>
      <c r="G448" s="671"/>
      <c r="H448" s="672"/>
      <c r="I448" s="672"/>
      <c r="J448" s="672"/>
      <c r="K448" s="672"/>
      <c r="L448" s="672"/>
      <c r="M448" s="673"/>
    </row>
    <row r="449" spans="2:13" x14ac:dyDescent="0.25">
      <c r="B449" s="674" t="s">
        <v>434</v>
      </c>
      <c r="C449" s="675"/>
      <c r="D449" s="675"/>
      <c r="E449" s="675"/>
      <c r="F449" s="675"/>
      <c r="G449" s="675"/>
      <c r="H449" s="676"/>
      <c r="I449" s="676"/>
      <c r="J449" s="676"/>
      <c r="K449" s="676"/>
      <c r="L449" s="676"/>
      <c r="M449" s="677"/>
    </row>
    <row r="450" spans="2:13" x14ac:dyDescent="0.25">
      <c r="B450" s="674" t="s">
        <v>345</v>
      </c>
      <c r="C450" s="675"/>
      <c r="D450" s="675"/>
      <c r="E450" s="675"/>
      <c r="F450" s="675"/>
      <c r="G450" s="675"/>
      <c r="H450" s="676"/>
      <c r="I450" s="676"/>
      <c r="J450" s="676"/>
      <c r="K450" s="676"/>
      <c r="L450" s="676"/>
      <c r="M450" s="677"/>
    </row>
    <row r="451" spans="2:13" x14ac:dyDescent="0.25">
      <c r="B451" s="678" t="s">
        <v>413</v>
      </c>
      <c r="C451" s="679"/>
      <c r="D451" s="679"/>
      <c r="E451" s="679"/>
      <c r="F451" s="679"/>
      <c r="G451" s="679"/>
      <c r="H451" s="679"/>
      <c r="I451" s="679"/>
      <c r="J451" s="679"/>
      <c r="K451" s="679"/>
      <c r="L451" s="679"/>
      <c r="M451" s="680"/>
    </row>
    <row r="452" spans="2:13" x14ac:dyDescent="0.25">
      <c r="B452" s="681" t="s">
        <v>347</v>
      </c>
      <c r="C452" s="676"/>
      <c r="D452" s="676"/>
      <c r="E452" s="676"/>
      <c r="F452" s="675"/>
      <c r="G452" s="682"/>
      <c r="H452" s="676"/>
      <c r="I452" s="676"/>
      <c r="J452" s="676"/>
      <c r="K452" s="676"/>
      <c r="L452" s="676"/>
      <c r="M452" s="677"/>
    </row>
    <row r="453" spans="2:13" x14ac:dyDescent="0.25">
      <c r="B453" s="681" t="s">
        <v>348</v>
      </c>
      <c r="C453" s="676"/>
      <c r="D453" s="676"/>
      <c r="E453" s="676"/>
      <c r="F453" s="676"/>
      <c r="G453" s="682"/>
      <c r="H453" s="676"/>
      <c r="I453" s="676"/>
      <c r="J453" s="676"/>
      <c r="K453" s="676"/>
      <c r="L453" s="676"/>
      <c r="M453" s="677"/>
    </row>
    <row r="454" spans="2:13" x14ac:dyDescent="0.25">
      <c r="B454" s="674" t="s">
        <v>349</v>
      </c>
      <c r="C454" s="675"/>
      <c r="D454" s="675"/>
      <c r="E454" s="675"/>
      <c r="F454" s="683"/>
      <c r="G454" s="682"/>
      <c r="H454" s="676"/>
      <c r="I454" s="676"/>
      <c r="J454" s="676"/>
      <c r="K454" s="676"/>
      <c r="L454" s="676"/>
      <c r="M454" s="677"/>
    </row>
    <row r="455" spans="2:13" x14ac:dyDescent="0.25">
      <c r="B455" s="674" t="s">
        <v>350</v>
      </c>
      <c r="C455" s="675"/>
      <c r="D455" s="675"/>
      <c r="E455" s="675"/>
      <c r="F455" s="683"/>
      <c r="G455" s="682"/>
      <c r="H455" s="676"/>
      <c r="I455" s="676"/>
      <c r="J455" s="676"/>
      <c r="K455" s="676"/>
      <c r="L455" s="676"/>
      <c r="M455" s="677"/>
    </row>
    <row r="456" spans="2:13" x14ac:dyDescent="0.25">
      <c r="B456" s="674" t="s">
        <v>351</v>
      </c>
      <c r="C456" s="675"/>
      <c r="D456" s="675"/>
      <c r="E456" s="675"/>
      <c r="F456" s="675"/>
      <c r="G456" s="682"/>
      <c r="H456" s="676"/>
      <c r="I456" s="676"/>
      <c r="J456" s="676"/>
      <c r="K456" s="676"/>
      <c r="L456" s="676"/>
      <c r="M456" s="677"/>
    </row>
    <row r="457" spans="2:13" x14ac:dyDescent="0.25">
      <c r="B457" s="855" t="s">
        <v>352</v>
      </c>
      <c r="C457" s="856"/>
      <c r="D457" s="856"/>
      <c r="E457" s="856"/>
      <c r="F457" s="856"/>
      <c r="G457" s="684"/>
      <c r="H457" s="684"/>
      <c r="I457" s="684"/>
      <c r="J457" s="684"/>
      <c r="K457" s="684"/>
      <c r="L457" s="684"/>
      <c r="M457" s="685"/>
    </row>
    <row r="458" spans="2:13" x14ac:dyDescent="0.25">
      <c r="B458" s="674" t="s">
        <v>353</v>
      </c>
      <c r="C458" s="686"/>
      <c r="D458" s="686"/>
      <c r="E458" s="686"/>
      <c r="F458" s="686"/>
      <c r="G458" s="687"/>
      <c r="H458" s="676"/>
      <c r="I458" s="676"/>
      <c r="J458" s="676"/>
      <c r="K458" s="676"/>
      <c r="L458" s="676"/>
      <c r="M458" s="677"/>
    </row>
    <row r="459" spans="2:13" ht="15.75" thickBot="1" x14ac:dyDescent="0.3">
      <c r="B459" s="857"/>
      <c r="C459" s="858"/>
      <c r="D459" s="858"/>
      <c r="E459" s="858"/>
      <c r="F459" s="858"/>
      <c r="G459" s="858"/>
      <c r="H459" s="688"/>
      <c r="I459" s="688"/>
      <c r="J459" s="688"/>
      <c r="K459" s="688"/>
      <c r="L459" s="689"/>
      <c r="M459" s="690"/>
    </row>
    <row r="460" spans="2:13" ht="15.75" thickBot="1" x14ac:dyDescent="0.3">
      <c r="B460" s="852" t="s">
        <v>437</v>
      </c>
      <c r="C460" s="853"/>
      <c r="D460" s="853"/>
      <c r="E460" s="853"/>
      <c r="F460" s="853"/>
      <c r="G460" s="853"/>
      <c r="H460" s="853"/>
      <c r="I460" s="853"/>
      <c r="J460" s="853"/>
      <c r="K460" s="853"/>
      <c r="L460" s="853"/>
      <c r="M460" s="854"/>
    </row>
    <row r="462" spans="2:13" x14ac:dyDescent="0.25">
      <c r="F462" s="336"/>
      <c r="G462" s="336"/>
      <c r="H462" s="337"/>
      <c r="I462" s="337"/>
      <c r="J462" s="337"/>
      <c r="K462" s="337"/>
      <c r="L462" s="337"/>
      <c r="M462" s="337"/>
    </row>
    <row r="463" spans="2:13" x14ac:dyDescent="0.25">
      <c r="F463" s="336"/>
      <c r="G463" s="336"/>
      <c r="H463" s="337"/>
      <c r="I463" s="338"/>
      <c r="J463" s="338"/>
      <c r="K463" s="338"/>
      <c r="L463" s="337"/>
      <c r="M463" s="338"/>
    </row>
    <row r="464" spans="2:13" x14ac:dyDescent="0.25">
      <c r="F464" s="336"/>
      <c r="G464" s="336"/>
      <c r="H464" s="337"/>
      <c r="I464" s="338"/>
      <c r="J464" s="338"/>
      <c r="K464" s="338"/>
      <c r="L464" s="337"/>
      <c r="M464" s="338"/>
    </row>
    <row r="465" spans="6:13" x14ac:dyDescent="0.25">
      <c r="F465" s="336"/>
      <c r="G465" s="336"/>
      <c r="H465" s="337"/>
      <c r="I465" s="337"/>
      <c r="J465" s="337"/>
      <c r="K465" s="337"/>
      <c r="L465" s="337"/>
      <c r="M465" s="337"/>
    </row>
    <row r="466" spans="6:13" x14ac:dyDescent="0.25">
      <c r="F466" s="336"/>
      <c r="G466" s="336"/>
      <c r="H466" s="337"/>
      <c r="I466" s="337"/>
      <c r="J466" s="337"/>
      <c r="K466" s="337"/>
      <c r="L466" s="337"/>
      <c r="M466" s="337"/>
    </row>
    <row r="467" spans="6:13" x14ac:dyDescent="0.25">
      <c r="F467" s="336"/>
      <c r="G467" s="336"/>
      <c r="H467" s="337"/>
      <c r="I467" s="338"/>
      <c r="J467" s="338"/>
      <c r="K467" s="338"/>
      <c r="L467" s="337"/>
      <c r="M467" s="338"/>
    </row>
    <row r="468" spans="6:13" x14ac:dyDescent="0.25">
      <c r="F468" s="336"/>
      <c r="G468" s="336"/>
      <c r="H468" s="337"/>
      <c r="I468" s="338"/>
      <c r="J468" s="338"/>
      <c r="K468" s="338"/>
      <c r="L468" s="337"/>
      <c r="M468" s="338"/>
    </row>
    <row r="469" spans="6:13" x14ac:dyDescent="0.25">
      <c r="F469" s="336"/>
      <c r="G469" s="336"/>
      <c r="H469" s="337"/>
      <c r="I469" s="338"/>
      <c r="J469" s="338"/>
      <c r="K469" s="338"/>
      <c r="L469" s="337"/>
      <c r="M469" s="338"/>
    </row>
  </sheetData>
  <mergeCells count="198">
    <mergeCell ref="B439:B440"/>
    <mergeCell ref="B443:B445"/>
    <mergeCell ref="B457:F457"/>
    <mergeCell ref="B459:G459"/>
    <mergeCell ref="B460:M460"/>
    <mergeCell ref="G435:G437"/>
    <mergeCell ref="B433:C433"/>
    <mergeCell ref="B435:B437"/>
    <mergeCell ref="C435:C437"/>
    <mergeCell ref="D435:D437"/>
    <mergeCell ref="F435:F437"/>
    <mergeCell ref="H435:H437"/>
    <mergeCell ref="I435:I437"/>
    <mergeCell ref="J435:J436"/>
    <mergeCell ref="K435:L435"/>
    <mergeCell ref="M435:M437"/>
    <mergeCell ref="K436:L436"/>
    <mergeCell ref="B406:B407"/>
    <mergeCell ref="B410:B412"/>
    <mergeCell ref="B427:M427"/>
    <mergeCell ref="B424:F424"/>
    <mergeCell ref="B426:G426"/>
    <mergeCell ref="B394:N394"/>
    <mergeCell ref="B391:G391"/>
    <mergeCell ref="B393:H393"/>
    <mergeCell ref="M402:M404"/>
    <mergeCell ref="K403:L403"/>
    <mergeCell ref="B400:C400"/>
    <mergeCell ref="B402:B404"/>
    <mergeCell ref="C402:C404"/>
    <mergeCell ref="D402:D404"/>
    <mergeCell ref="F402:F404"/>
    <mergeCell ref="G402:G404"/>
    <mergeCell ref="H402:H404"/>
    <mergeCell ref="I402:I404"/>
    <mergeCell ref="J402:J403"/>
    <mergeCell ref="K402:L402"/>
    <mergeCell ref="B340:B341"/>
    <mergeCell ref="B342:B345"/>
    <mergeCell ref="B346:B347"/>
    <mergeCell ref="B348:B349"/>
    <mergeCell ref="B350:B355"/>
    <mergeCell ref="B361:B364"/>
    <mergeCell ref="B365:B370"/>
    <mergeCell ref="B371:B374"/>
    <mergeCell ref="B375:B378"/>
    <mergeCell ref="B356:B360"/>
    <mergeCell ref="B328:N328"/>
    <mergeCell ref="B325:G325"/>
    <mergeCell ref="B327:H327"/>
    <mergeCell ref="I336:I338"/>
    <mergeCell ref="J336:J338"/>
    <mergeCell ref="K336:K337"/>
    <mergeCell ref="L336:M336"/>
    <mergeCell ref="N336:N338"/>
    <mergeCell ref="L337:M337"/>
    <mergeCell ref="B334:C334"/>
    <mergeCell ref="B336:B338"/>
    <mergeCell ref="C336:C338"/>
    <mergeCell ref="D336:D338"/>
    <mergeCell ref="G336:G338"/>
    <mergeCell ref="H336:H338"/>
    <mergeCell ref="B274:B275"/>
    <mergeCell ref="B276:B279"/>
    <mergeCell ref="B280:B281"/>
    <mergeCell ref="B282:B283"/>
    <mergeCell ref="B284:B289"/>
    <mergeCell ref="B295:B298"/>
    <mergeCell ref="B299:B304"/>
    <mergeCell ref="B305:B308"/>
    <mergeCell ref="B309:B312"/>
    <mergeCell ref="B290:B294"/>
    <mergeCell ref="B262:N262"/>
    <mergeCell ref="B259:G259"/>
    <mergeCell ref="B261:H261"/>
    <mergeCell ref="I270:I272"/>
    <mergeCell ref="J270:J272"/>
    <mergeCell ref="K270:K271"/>
    <mergeCell ref="L270:M270"/>
    <mergeCell ref="N270:N272"/>
    <mergeCell ref="L271:M271"/>
    <mergeCell ref="B268:C268"/>
    <mergeCell ref="B270:B272"/>
    <mergeCell ref="C270:C272"/>
    <mergeCell ref="D270:D272"/>
    <mergeCell ref="G270:G272"/>
    <mergeCell ref="H270:H272"/>
    <mergeCell ref="B208:B209"/>
    <mergeCell ref="B210:B213"/>
    <mergeCell ref="B214:B215"/>
    <mergeCell ref="B216:B217"/>
    <mergeCell ref="B218:B223"/>
    <mergeCell ref="B229:B232"/>
    <mergeCell ref="B233:B238"/>
    <mergeCell ref="B239:B242"/>
    <mergeCell ref="B243:B246"/>
    <mergeCell ref="B224:B228"/>
    <mergeCell ref="B163:B166"/>
    <mergeCell ref="B167:B172"/>
    <mergeCell ref="B173:B176"/>
    <mergeCell ref="B177:B180"/>
    <mergeCell ref="B196:N196"/>
    <mergeCell ref="B193:G193"/>
    <mergeCell ref="B195:H195"/>
    <mergeCell ref="I204:I206"/>
    <mergeCell ref="J204:J206"/>
    <mergeCell ref="K204:K205"/>
    <mergeCell ref="L204:M204"/>
    <mergeCell ref="N204:N206"/>
    <mergeCell ref="L205:M205"/>
    <mergeCell ref="B202:C202"/>
    <mergeCell ref="B204:B206"/>
    <mergeCell ref="C204:C206"/>
    <mergeCell ref="D204:D206"/>
    <mergeCell ref="G204:G206"/>
    <mergeCell ref="H204:H206"/>
    <mergeCell ref="N138:N140"/>
    <mergeCell ref="L139:M139"/>
    <mergeCell ref="B136:C136"/>
    <mergeCell ref="B138:B140"/>
    <mergeCell ref="C138:C140"/>
    <mergeCell ref="D138:D140"/>
    <mergeCell ref="G138:G140"/>
    <mergeCell ref="H138:H140"/>
    <mergeCell ref="B112:B114"/>
    <mergeCell ref="B130:M130"/>
    <mergeCell ref="B127:F127"/>
    <mergeCell ref="B129:G129"/>
    <mergeCell ref="I138:I140"/>
    <mergeCell ref="J138:J140"/>
    <mergeCell ref="K138:K139"/>
    <mergeCell ref="L138:M138"/>
    <mergeCell ref="M105:M107"/>
    <mergeCell ref="K106:L106"/>
    <mergeCell ref="G105:G107"/>
    <mergeCell ref="H105:H107"/>
    <mergeCell ref="I105:I107"/>
    <mergeCell ref="J105:J106"/>
    <mergeCell ref="K105:L105"/>
    <mergeCell ref="B103:C103"/>
    <mergeCell ref="B105:B107"/>
    <mergeCell ref="C105:C107"/>
    <mergeCell ref="D105:D107"/>
    <mergeCell ref="F105:F107"/>
    <mergeCell ref="F72:F74"/>
    <mergeCell ref="B79:B81"/>
    <mergeCell ref="B96:G96"/>
    <mergeCell ref="B97:M97"/>
    <mergeCell ref="B94:F94"/>
    <mergeCell ref="B64:M64"/>
    <mergeCell ref="B61:F61"/>
    <mergeCell ref="B63:G63"/>
    <mergeCell ref="H72:H74"/>
    <mergeCell ref="I72:I74"/>
    <mergeCell ref="J72:J73"/>
    <mergeCell ref="K72:L72"/>
    <mergeCell ref="M72:M74"/>
    <mergeCell ref="K73:L73"/>
    <mergeCell ref="G72:G74"/>
    <mergeCell ref="B70:C70"/>
    <mergeCell ref="B72:B74"/>
    <mergeCell ref="C72:C74"/>
    <mergeCell ref="D72:D74"/>
    <mergeCell ref="D39:D41"/>
    <mergeCell ref="F39:F41"/>
    <mergeCell ref="M39:M41"/>
    <mergeCell ref="K40:L40"/>
    <mergeCell ref="G39:G41"/>
    <mergeCell ref="H39:H41"/>
    <mergeCell ref="I39:I41"/>
    <mergeCell ref="J39:J40"/>
    <mergeCell ref="K39:L39"/>
    <mergeCell ref="D6:D8"/>
    <mergeCell ref="F6:F8"/>
    <mergeCell ref="B30:G30"/>
    <mergeCell ref="B31:M31"/>
    <mergeCell ref="B28:F28"/>
    <mergeCell ref="B37:C37"/>
    <mergeCell ref="H6:H8"/>
    <mergeCell ref="I6:I8"/>
    <mergeCell ref="J6:J7"/>
    <mergeCell ref="K6:L6"/>
    <mergeCell ref="M6:M8"/>
    <mergeCell ref="K7:L7"/>
    <mergeCell ref="G6:G8"/>
    <mergeCell ref="B13:B15"/>
    <mergeCell ref="B46:B48"/>
    <mergeCell ref="B158:B162"/>
    <mergeCell ref="B142:B143"/>
    <mergeCell ref="B144:B147"/>
    <mergeCell ref="B148:B149"/>
    <mergeCell ref="B150:B151"/>
    <mergeCell ref="B152:B157"/>
    <mergeCell ref="B4:C4"/>
    <mergeCell ref="B6:B8"/>
    <mergeCell ref="C6:C8"/>
    <mergeCell ref="B39:B41"/>
    <mergeCell ref="C39:C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74AC-AB03-43D2-960C-5626DCA7C3C6}">
  <dimension ref="A1:L216"/>
  <sheetViews>
    <sheetView workbookViewId="0">
      <selection activeCell="D11" sqref="D11"/>
    </sheetView>
  </sheetViews>
  <sheetFormatPr defaultRowHeight="15" x14ac:dyDescent="0.25"/>
  <cols>
    <col min="1" max="1" width="18.5703125" customWidth="1"/>
    <col min="2" max="2" width="6.28515625" customWidth="1"/>
    <col min="3" max="3" width="5.7109375" customWidth="1"/>
    <col min="4" max="4" width="16.42578125" customWidth="1"/>
    <col min="5" max="5" width="16.85546875" style="21" customWidth="1"/>
    <col min="6" max="6" width="17.7109375" style="21" customWidth="1"/>
    <col min="7" max="7" width="19" customWidth="1"/>
    <col min="8" max="8" width="18.42578125" customWidth="1"/>
    <col min="9" max="9" width="18.140625" style="21" customWidth="1"/>
    <col min="10" max="10" width="17.85546875" style="21" customWidth="1"/>
    <col min="11" max="11" width="16.28515625" customWidth="1"/>
    <col min="12" max="12" width="17" customWidth="1"/>
  </cols>
  <sheetData>
    <row r="1" spans="1:12" x14ac:dyDescent="0.25">
      <c r="A1" s="19" t="s">
        <v>218</v>
      </c>
      <c r="B1" s="19" t="s">
        <v>219</v>
      </c>
      <c r="C1" s="19" t="s">
        <v>220</v>
      </c>
      <c r="D1" s="19" t="s">
        <v>221</v>
      </c>
      <c r="E1" s="19" t="s">
        <v>222</v>
      </c>
      <c r="F1" s="19" t="s">
        <v>223</v>
      </c>
      <c r="G1" s="19" t="s">
        <v>224</v>
      </c>
      <c r="H1" s="19" t="s">
        <v>225</v>
      </c>
      <c r="I1" s="19" t="s">
        <v>227</v>
      </c>
      <c r="J1" s="19" t="s">
        <v>226</v>
      </c>
      <c r="K1" s="19" t="s">
        <v>228</v>
      </c>
      <c r="L1" s="48" t="s">
        <v>229</v>
      </c>
    </row>
    <row r="2" spans="1:12" ht="16.5" customHeight="1" x14ac:dyDescent="0.25">
      <c r="A2" s="68" t="s">
        <v>44</v>
      </c>
      <c r="B2" s="61">
        <v>72</v>
      </c>
      <c r="C2" s="68">
        <v>30</v>
      </c>
      <c r="D2" s="74">
        <v>1400400</v>
      </c>
      <c r="E2" s="6">
        <v>154044</v>
      </c>
      <c r="F2" s="6">
        <v>15000</v>
      </c>
      <c r="G2" s="10">
        <v>1569444</v>
      </c>
      <c r="H2" s="10">
        <v>1241000</v>
      </c>
      <c r="I2" s="6">
        <v>328444</v>
      </c>
      <c r="J2" s="69">
        <v>10000</v>
      </c>
      <c r="K2" s="3">
        <v>318444</v>
      </c>
      <c r="L2" s="10">
        <v>13268.5</v>
      </c>
    </row>
    <row r="3" spans="1:12" x14ac:dyDescent="0.25">
      <c r="A3" s="4" t="s">
        <v>45</v>
      </c>
      <c r="B3" s="16">
        <v>72</v>
      </c>
      <c r="C3" s="4">
        <v>30</v>
      </c>
      <c r="D3" s="14">
        <v>1400400</v>
      </c>
      <c r="E3" s="6">
        <v>154044</v>
      </c>
      <c r="F3" s="6">
        <v>15000</v>
      </c>
      <c r="G3" s="10">
        <v>1569444</v>
      </c>
      <c r="H3" s="10">
        <v>1241000</v>
      </c>
      <c r="I3" s="6">
        <v>328444</v>
      </c>
      <c r="J3" s="69">
        <v>10000</v>
      </c>
      <c r="K3" s="3">
        <v>318444</v>
      </c>
      <c r="L3" s="10">
        <v>13268.5</v>
      </c>
    </row>
    <row r="4" spans="1:12" x14ac:dyDescent="0.25">
      <c r="A4" s="4" t="s">
        <v>46</v>
      </c>
      <c r="B4" s="16">
        <v>72</v>
      </c>
      <c r="C4" s="4">
        <v>30</v>
      </c>
      <c r="D4" s="14">
        <v>1400400</v>
      </c>
      <c r="E4" s="6">
        <v>154044</v>
      </c>
      <c r="F4" s="6">
        <v>15000</v>
      </c>
      <c r="G4" s="10">
        <v>1569444</v>
      </c>
      <c r="H4" s="10">
        <v>1241000</v>
      </c>
      <c r="I4" s="6">
        <v>328444</v>
      </c>
      <c r="J4" s="69">
        <v>10000</v>
      </c>
      <c r="K4" s="3">
        <v>318444</v>
      </c>
      <c r="L4" s="10">
        <v>13268.5</v>
      </c>
    </row>
    <row r="5" spans="1:12" x14ac:dyDescent="0.25">
      <c r="A5" s="4" t="s">
        <v>47</v>
      </c>
      <c r="B5" s="16">
        <v>72</v>
      </c>
      <c r="C5" s="4">
        <v>30</v>
      </c>
      <c r="D5" s="14">
        <v>1400400</v>
      </c>
      <c r="E5" s="6">
        <v>154044</v>
      </c>
      <c r="F5" s="6">
        <v>15000</v>
      </c>
      <c r="G5" s="10">
        <v>1569444</v>
      </c>
      <c r="H5" s="10">
        <v>1241000</v>
      </c>
      <c r="I5" s="6">
        <v>328444</v>
      </c>
      <c r="J5" s="69">
        <v>10000</v>
      </c>
      <c r="K5" s="3">
        <v>318444</v>
      </c>
      <c r="L5" s="10">
        <v>13268.5</v>
      </c>
    </row>
    <row r="6" spans="1:12" x14ac:dyDescent="0.25">
      <c r="A6" s="4" t="s">
        <v>48</v>
      </c>
      <c r="B6" s="16">
        <v>72</v>
      </c>
      <c r="C6" s="4">
        <v>30</v>
      </c>
      <c r="D6" s="14">
        <v>1400400</v>
      </c>
      <c r="E6" s="6">
        <v>154044</v>
      </c>
      <c r="F6" s="6">
        <v>15000</v>
      </c>
      <c r="G6" s="10">
        <v>1569444</v>
      </c>
      <c r="H6" s="10">
        <v>1241000</v>
      </c>
      <c r="I6" s="6">
        <v>328444</v>
      </c>
      <c r="J6" s="69">
        <v>10000</v>
      </c>
      <c r="K6" s="3">
        <v>318444</v>
      </c>
      <c r="L6" s="10">
        <v>13268.5</v>
      </c>
    </row>
    <row r="7" spans="1:12" x14ac:dyDescent="0.25">
      <c r="A7" s="4" t="s">
        <v>49</v>
      </c>
      <c r="B7" s="16">
        <v>72</v>
      </c>
      <c r="C7" s="4">
        <v>30</v>
      </c>
      <c r="D7" s="14">
        <v>1400400</v>
      </c>
      <c r="E7" s="6">
        <v>154044</v>
      </c>
      <c r="F7" s="6">
        <v>15000</v>
      </c>
      <c r="G7" s="10">
        <v>1569444</v>
      </c>
      <c r="H7" s="10">
        <v>1241000</v>
      </c>
      <c r="I7" s="6">
        <v>328444</v>
      </c>
      <c r="J7" s="69">
        <v>10000</v>
      </c>
      <c r="K7" s="3">
        <v>318444</v>
      </c>
      <c r="L7" s="10">
        <v>13268.5</v>
      </c>
    </row>
    <row r="8" spans="1:12" x14ac:dyDescent="0.25">
      <c r="A8" s="4" t="s">
        <v>50</v>
      </c>
      <c r="B8" s="16">
        <v>72</v>
      </c>
      <c r="C8" s="4">
        <v>30</v>
      </c>
      <c r="D8" s="14">
        <v>1400400</v>
      </c>
      <c r="E8" s="6">
        <v>154044</v>
      </c>
      <c r="F8" s="6">
        <v>15000</v>
      </c>
      <c r="G8" s="10">
        <v>1569444</v>
      </c>
      <c r="H8" s="10">
        <v>1241000</v>
      </c>
      <c r="I8" s="6">
        <v>328444</v>
      </c>
      <c r="J8" s="69">
        <v>10000</v>
      </c>
      <c r="K8" s="3">
        <v>318444</v>
      </c>
      <c r="L8" s="10">
        <v>13268.5</v>
      </c>
    </row>
    <row r="9" spans="1:12" x14ac:dyDescent="0.25">
      <c r="A9" s="4" t="s">
        <v>51</v>
      </c>
      <c r="B9" s="16">
        <v>72</v>
      </c>
      <c r="C9" s="4">
        <v>30</v>
      </c>
      <c r="D9" s="14">
        <v>1400400</v>
      </c>
      <c r="E9" s="6">
        <v>154044</v>
      </c>
      <c r="F9" s="6">
        <v>15000</v>
      </c>
      <c r="G9" s="10">
        <v>1569444</v>
      </c>
      <c r="H9" s="10">
        <v>1241000</v>
      </c>
      <c r="I9" s="6">
        <v>328444</v>
      </c>
      <c r="J9" s="69">
        <v>10000</v>
      </c>
      <c r="K9" s="3">
        <v>318444</v>
      </c>
      <c r="L9" s="10">
        <v>13268.5</v>
      </c>
    </row>
    <row r="10" spans="1:12" x14ac:dyDescent="0.25">
      <c r="A10" s="4" t="s">
        <v>52</v>
      </c>
      <c r="B10" s="16">
        <v>72</v>
      </c>
      <c r="C10" s="4">
        <v>30</v>
      </c>
      <c r="D10" s="14">
        <v>1400400</v>
      </c>
      <c r="E10" s="6">
        <v>154044</v>
      </c>
      <c r="F10" s="6">
        <v>15000</v>
      </c>
      <c r="G10" s="10">
        <v>1569444</v>
      </c>
      <c r="H10" s="10">
        <v>1241000</v>
      </c>
      <c r="I10" s="6">
        <v>328444</v>
      </c>
      <c r="J10" s="69">
        <v>10000</v>
      </c>
      <c r="K10" s="3">
        <v>318444</v>
      </c>
      <c r="L10" s="10">
        <v>13268.5</v>
      </c>
    </row>
    <row r="11" spans="1:12" x14ac:dyDescent="0.25">
      <c r="A11" s="4" t="s">
        <v>53</v>
      </c>
      <c r="B11" s="16">
        <v>72</v>
      </c>
      <c r="C11" s="4">
        <v>30</v>
      </c>
      <c r="D11" s="14">
        <v>1400400</v>
      </c>
      <c r="E11" s="6">
        <v>154044</v>
      </c>
      <c r="F11" s="6">
        <v>15000</v>
      </c>
      <c r="G11" s="10">
        <v>1569444</v>
      </c>
      <c r="H11" s="10">
        <v>1241000</v>
      </c>
      <c r="I11" s="6">
        <v>328444</v>
      </c>
      <c r="J11" s="69">
        <v>10000</v>
      </c>
      <c r="K11" s="3">
        <v>318444</v>
      </c>
      <c r="L11" s="10">
        <v>13268.5</v>
      </c>
    </row>
    <row r="12" spans="1:12" x14ac:dyDescent="0.25">
      <c r="A12" s="4" t="s">
        <v>54</v>
      </c>
      <c r="B12" s="16">
        <v>72</v>
      </c>
      <c r="C12" s="4">
        <v>30</v>
      </c>
      <c r="D12" s="14">
        <v>1400400</v>
      </c>
      <c r="E12" s="6">
        <v>154044</v>
      </c>
      <c r="F12" s="6">
        <v>15000</v>
      </c>
      <c r="G12" s="10">
        <v>1569444</v>
      </c>
      <c r="H12" s="10">
        <v>1241000</v>
      </c>
      <c r="I12" s="6">
        <v>328444</v>
      </c>
      <c r="J12" s="69">
        <v>10000</v>
      </c>
      <c r="K12" s="3">
        <v>318444</v>
      </c>
      <c r="L12" s="10">
        <v>13268.5</v>
      </c>
    </row>
    <row r="13" spans="1:12" x14ac:dyDescent="0.25">
      <c r="A13" s="4" t="s">
        <v>55</v>
      </c>
      <c r="B13" s="16">
        <v>72</v>
      </c>
      <c r="C13" s="4">
        <v>30</v>
      </c>
      <c r="D13" s="14">
        <v>1400400</v>
      </c>
      <c r="E13" s="6">
        <v>154044</v>
      </c>
      <c r="F13" s="6">
        <v>15000</v>
      </c>
      <c r="G13" s="10">
        <v>1569444</v>
      </c>
      <c r="H13" s="10">
        <v>1241000</v>
      </c>
      <c r="I13" s="6">
        <v>328444</v>
      </c>
      <c r="J13" s="69">
        <v>10000</v>
      </c>
      <c r="K13" s="3">
        <v>318444</v>
      </c>
      <c r="L13" s="10">
        <v>13268.5</v>
      </c>
    </row>
    <row r="14" spans="1:12" x14ac:dyDescent="0.25">
      <c r="A14" s="4" t="s">
        <v>56</v>
      </c>
      <c r="B14" s="16">
        <v>72</v>
      </c>
      <c r="C14" s="4">
        <v>30</v>
      </c>
      <c r="D14" s="14">
        <v>1400400</v>
      </c>
      <c r="E14" s="6">
        <v>154044</v>
      </c>
      <c r="F14" s="6">
        <v>15000</v>
      </c>
      <c r="G14" s="10">
        <v>1569444</v>
      </c>
      <c r="H14" s="10">
        <v>1241000</v>
      </c>
      <c r="I14" s="6">
        <v>328444</v>
      </c>
      <c r="J14" s="69">
        <v>10000</v>
      </c>
      <c r="K14" s="3">
        <v>318444</v>
      </c>
      <c r="L14" s="10">
        <v>13268.5</v>
      </c>
    </row>
    <row r="15" spans="1:12" x14ac:dyDescent="0.25">
      <c r="A15" s="4" t="s">
        <v>57</v>
      </c>
      <c r="B15" s="16">
        <v>72</v>
      </c>
      <c r="C15" s="4">
        <v>30</v>
      </c>
      <c r="D15" s="14">
        <v>1400400</v>
      </c>
      <c r="E15" s="6">
        <v>154044</v>
      </c>
      <c r="F15" s="6">
        <v>15000</v>
      </c>
      <c r="G15" s="10">
        <v>1569444</v>
      </c>
      <c r="H15" s="10">
        <v>1241000</v>
      </c>
      <c r="I15" s="6">
        <v>328444</v>
      </c>
      <c r="J15" s="69">
        <v>10000</v>
      </c>
      <c r="K15" s="3">
        <v>318444</v>
      </c>
      <c r="L15" s="10">
        <v>13268.5</v>
      </c>
    </row>
    <row r="16" spans="1:12" x14ac:dyDescent="0.25">
      <c r="A16" s="4" t="s">
        <v>58</v>
      </c>
      <c r="B16" s="16">
        <v>72</v>
      </c>
      <c r="C16" s="4">
        <v>30</v>
      </c>
      <c r="D16" s="14">
        <v>1400400</v>
      </c>
      <c r="E16" s="6">
        <v>154044</v>
      </c>
      <c r="F16" s="6">
        <v>15000</v>
      </c>
      <c r="G16" s="10">
        <v>1569444</v>
      </c>
      <c r="H16" s="10">
        <v>1241000</v>
      </c>
      <c r="I16" s="6">
        <v>328444</v>
      </c>
      <c r="J16" s="69">
        <v>10000</v>
      </c>
      <c r="K16" s="3">
        <v>318444</v>
      </c>
      <c r="L16" s="10">
        <v>13268.5</v>
      </c>
    </row>
    <row r="17" spans="1:12" x14ac:dyDescent="0.25">
      <c r="A17" s="4" t="s">
        <v>59</v>
      </c>
      <c r="B17" s="16">
        <v>72</v>
      </c>
      <c r="C17" s="4">
        <v>30</v>
      </c>
      <c r="D17" s="14">
        <v>1400400</v>
      </c>
      <c r="E17" s="6">
        <v>154044</v>
      </c>
      <c r="F17" s="6">
        <v>15000</v>
      </c>
      <c r="G17" s="10">
        <v>1569444</v>
      </c>
      <c r="H17" s="10">
        <v>1241000</v>
      </c>
      <c r="I17" s="6">
        <v>328444</v>
      </c>
      <c r="J17" s="69">
        <v>10000</v>
      </c>
      <c r="K17" s="3">
        <v>318444</v>
      </c>
      <c r="L17" s="10">
        <v>13268.5</v>
      </c>
    </row>
    <row r="18" spans="1:12" x14ac:dyDescent="0.25">
      <c r="A18" s="4" t="s">
        <v>60</v>
      </c>
      <c r="B18" s="16">
        <v>72</v>
      </c>
      <c r="C18" s="4">
        <v>30</v>
      </c>
      <c r="D18" s="14">
        <v>1400400</v>
      </c>
      <c r="E18" s="6">
        <v>154044</v>
      </c>
      <c r="F18" s="6">
        <v>15000</v>
      </c>
      <c r="G18" s="10">
        <v>1569444</v>
      </c>
      <c r="H18" s="10">
        <v>1241000</v>
      </c>
      <c r="I18" s="6">
        <v>328444</v>
      </c>
      <c r="J18" s="69">
        <v>10000</v>
      </c>
      <c r="K18" s="3">
        <v>318444</v>
      </c>
      <c r="L18" s="10">
        <v>13268.5</v>
      </c>
    </row>
    <row r="19" spans="1:12" x14ac:dyDescent="0.25">
      <c r="A19" s="4" t="s">
        <v>61</v>
      </c>
      <c r="B19" s="16">
        <v>72</v>
      </c>
      <c r="C19" s="4">
        <v>30</v>
      </c>
      <c r="D19" s="14">
        <v>1400400</v>
      </c>
      <c r="E19" s="6">
        <v>154044</v>
      </c>
      <c r="F19" s="6">
        <v>15000</v>
      </c>
      <c r="G19" s="10">
        <v>1569444</v>
      </c>
      <c r="H19" s="10">
        <v>1241000</v>
      </c>
      <c r="I19" s="6">
        <v>328444</v>
      </c>
      <c r="J19" s="69">
        <v>10000</v>
      </c>
      <c r="K19" s="3">
        <v>318444</v>
      </c>
      <c r="L19" s="10">
        <v>13268.5</v>
      </c>
    </row>
    <row r="20" spans="1:12" x14ac:dyDescent="0.25">
      <c r="A20" s="4" t="s">
        <v>62</v>
      </c>
      <c r="B20" s="16">
        <v>72</v>
      </c>
      <c r="C20" s="4">
        <v>30</v>
      </c>
      <c r="D20" s="14">
        <v>1400400</v>
      </c>
      <c r="E20" s="6">
        <v>154044</v>
      </c>
      <c r="F20" s="6">
        <v>15000</v>
      </c>
      <c r="G20" s="10">
        <v>1569444</v>
      </c>
      <c r="H20" s="10">
        <v>1241000</v>
      </c>
      <c r="I20" s="6">
        <v>328444</v>
      </c>
      <c r="J20" s="69">
        <v>10000</v>
      </c>
      <c r="K20" s="3">
        <v>318444</v>
      </c>
      <c r="L20" s="10">
        <v>13268.5</v>
      </c>
    </row>
    <row r="21" spans="1:12" x14ac:dyDescent="0.25">
      <c r="A21" s="4" t="s">
        <v>63</v>
      </c>
      <c r="B21" s="16">
        <v>72</v>
      </c>
      <c r="C21" s="4">
        <v>30</v>
      </c>
      <c r="D21" s="14">
        <v>1400400</v>
      </c>
      <c r="E21" s="6">
        <v>154044</v>
      </c>
      <c r="F21" s="6">
        <v>15000</v>
      </c>
      <c r="G21" s="10">
        <v>1569444</v>
      </c>
      <c r="H21" s="10">
        <v>1241000</v>
      </c>
      <c r="I21" s="6">
        <v>328444</v>
      </c>
      <c r="J21" s="69">
        <v>10000</v>
      </c>
      <c r="K21" s="3">
        <v>318444</v>
      </c>
      <c r="L21" s="10">
        <v>13268.5</v>
      </c>
    </row>
    <row r="22" spans="1:12" x14ac:dyDescent="0.25">
      <c r="A22" s="4" t="s">
        <v>64</v>
      </c>
      <c r="B22" s="16">
        <v>72</v>
      </c>
      <c r="C22" s="4">
        <v>30</v>
      </c>
      <c r="D22" s="14">
        <v>1400400</v>
      </c>
      <c r="E22" s="6">
        <v>154044</v>
      </c>
      <c r="F22" s="6">
        <v>15000</v>
      </c>
      <c r="G22" s="10">
        <v>1569444</v>
      </c>
      <c r="H22" s="10">
        <v>1241000</v>
      </c>
      <c r="I22" s="6">
        <v>328444</v>
      </c>
      <c r="J22" s="69">
        <v>10000</v>
      </c>
      <c r="K22" s="3">
        <v>318444</v>
      </c>
      <c r="L22" s="10">
        <v>13268.5</v>
      </c>
    </row>
    <row r="23" spans="1:12" x14ac:dyDescent="0.25">
      <c r="A23" s="4" t="s">
        <v>65</v>
      </c>
      <c r="B23" s="16">
        <v>72</v>
      </c>
      <c r="C23" s="4">
        <v>30</v>
      </c>
      <c r="D23" s="14">
        <v>1400400</v>
      </c>
      <c r="E23" s="6">
        <v>154044</v>
      </c>
      <c r="F23" s="6">
        <v>15000</v>
      </c>
      <c r="G23" s="10">
        <v>1569444</v>
      </c>
      <c r="H23" s="10">
        <v>1241000</v>
      </c>
      <c r="I23" s="6">
        <v>328444</v>
      </c>
      <c r="J23" s="69">
        <v>10000</v>
      </c>
      <c r="K23" s="3">
        <v>318444</v>
      </c>
      <c r="L23" s="10">
        <v>13268.5</v>
      </c>
    </row>
    <row r="24" spans="1:12" x14ac:dyDescent="0.25">
      <c r="A24" s="4" t="s">
        <v>66</v>
      </c>
      <c r="B24" s="16">
        <v>72</v>
      </c>
      <c r="C24" s="4">
        <v>30</v>
      </c>
      <c r="D24" s="14">
        <v>1414800</v>
      </c>
      <c r="E24" s="6">
        <v>155628</v>
      </c>
      <c r="F24" s="6">
        <v>15000</v>
      </c>
      <c r="G24" s="10">
        <v>1585428</v>
      </c>
      <c r="H24" s="10">
        <v>1241000</v>
      </c>
      <c r="I24" s="6">
        <v>344428</v>
      </c>
      <c r="J24" s="69">
        <v>10000</v>
      </c>
      <c r="K24" s="3">
        <v>334428</v>
      </c>
      <c r="L24" s="10">
        <v>13934.5</v>
      </c>
    </row>
    <row r="25" spans="1:12" x14ac:dyDescent="0.25">
      <c r="A25" s="4" t="s">
        <v>67</v>
      </c>
      <c r="B25" s="16">
        <v>72</v>
      </c>
      <c r="C25" s="4">
        <v>30</v>
      </c>
      <c r="D25" s="14">
        <v>1414800</v>
      </c>
      <c r="E25" s="6">
        <v>155628</v>
      </c>
      <c r="F25" s="6">
        <v>15000</v>
      </c>
      <c r="G25" s="10">
        <v>1585428</v>
      </c>
      <c r="H25" s="10">
        <v>1241000</v>
      </c>
      <c r="I25" s="6">
        <v>344428</v>
      </c>
      <c r="J25" s="69">
        <v>10000</v>
      </c>
      <c r="K25" s="3">
        <v>334428</v>
      </c>
      <c r="L25" s="10">
        <v>13934.5</v>
      </c>
    </row>
    <row r="26" spans="1:12" x14ac:dyDescent="0.25">
      <c r="A26" s="4" t="s">
        <v>68</v>
      </c>
      <c r="B26" s="16">
        <v>78</v>
      </c>
      <c r="C26" s="4">
        <v>30</v>
      </c>
      <c r="D26" s="14">
        <v>1465200</v>
      </c>
      <c r="E26" s="6">
        <v>161172</v>
      </c>
      <c r="F26" s="6">
        <v>15000</v>
      </c>
      <c r="G26" s="10">
        <v>1641372</v>
      </c>
      <c r="H26" s="10">
        <v>1283000</v>
      </c>
      <c r="I26" s="6">
        <v>358372</v>
      </c>
      <c r="J26" s="69">
        <v>10000</v>
      </c>
      <c r="K26" s="3">
        <v>348372</v>
      </c>
      <c r="L26" s="10">
        <v>14515.5</v>
      </c>
    </row>
    <row r="27" spans="1:12" x14ac:dyDescent="0.25">
      <c r="A27" s="4" t="s">
        <v>69</v>
      </c>
      <c r="B27" s="16">
        <v>78</v>
      </c>
      <c r="C27" s="4">
        <v>30</v>
      </c>
      <c r="D27" s="14">
        <v>1465200</v>
      </c>
      <c r="E27" s="6">
        <v>161172</v>
      </c>
      <c r="F27" s="6">
        <v>15000</v>
      </c>
      <c r="G27" s="10">
        <v>1641372</v>
      </c>
      <c r="H27" s="10">
        <v>1283000</v>
      </c>
      <c r="I27" s="6">
        <v>358372</v>
      </c>
      <c r="J27" s="69">
        <v>10000</v>
      </c>
      <c r="K27" s="3">
        <v>348372</v>
      </c>
      <c r="L27" s="10">
        <v>14515.5</v>
      </c>
    </row>
    <row r="28" spans="1:12" x14ac:dyDescent="0.25">
      <c r="A28" s="4" t="s">
        <v>70</v>
      </c>
      <c r="B28" s="16">
        <v>78</v>
      </c>
      <c r="C28" s="4">
        <v>30</v>
      </c>
      <c r="D28" s="14">
        <v>1465200</v>
      </c>
      <c r="E28" s="6">
        <v>161172</v>
      </c>
      <c r="F28" s="6">
        <v>15000</v>
      </c>
      <c r="G28" s="10">
        <v>1641372</v>
      </c>
      <c r="H28" s="10">
        <v>1283000</v>
      </c>
      <c r="I28" s="6">
        <v>358372</v>
      </c>
      <c r="J28" s="69">
        <v>10000</v>
      </c>
      <c r="K28" s="3">
        <v>348372</v>
      </c>
      <c r="L28" s="10">
        <v>14515.5</v>
      </c>
    </row>
    <row r="29" spans="1:12" x14ac:dyDescent="0.25">
      <c r="A29" s="4" t="s">
        <v>71</v>
      </c>
      <c r="B29" s="16">
        <v>78</v>
      </c>
      <c r="C29" s="4">
        <v>30</v>
      </c>
      <c r="D29" s="14">
        <v>1465200</v>
      </c>
      <c r="E29" s="6">
        <v>161172</v>
      </c>
      <c r="F29" s="6">
        <v>15000</v>
      </c>
      <c r="G29" s="10">
        <v>1641372</v>
      </c>
      <c r="H29" s="10">
        <v>1283000</v>
      </c>
      <c r="I29" s="6">
        <v>358372</v>
      </c>
      <c r="J29" s="69">
        <v>10000</v>
      </c>
      <c r="K29" s="3">
        <v>348372</v>
      </c>
      <c r="L29" s="10">
        <v>14515.5</v>
      </c>
    </row>
    <row r="30" spans="1:12" x14ac:dyDescent="0.25">
      <c r="A30" s="4" t="s">
        <v>72</v>
      </c>
      <c r="B30" s="16">
        <v>78</v>
      </c>
      <c r="C30" s="4">
        <v>30</v>
      </c>
      <c r="D30" s="14">
        <v>1465200</v>
      </c>
      <c r="E30" s="6">
        <v>161172</v>
      </c>
      <c r="F30" s="6">
        <v>15000</v>
      </c>
      <c r="G30" s="10">
        <v>1641372</v>
      </c>
      <c r="H30" s="10">
        <v>1283000</v>
      </c>
      <c r="I30" s="6">
        <v>358372</v>
      </c>
      <c r="J30" s="69">
        <v>10000</v>
      </c>
      <c r="K30" s="3">
        <v>348372</v>
      </c>
      <c r="L30" s="10">
        <v>14515.5</v>
      </c>
    </row>
    <row r="31" spans="1:12" x14ac:dyDescent="0.25">
      <c r="A31" s="4" t="s">
        <v>73</v>
      </c>
      <c r="B31" s="16">
        <v>78</v>
      </c>
      <c r="C31" s="4">
        <v>30</v>
      </c>
      <c r="D31" s="14">
        <v>1465200</v>
      </c>
      <c r="E31" s="6">
        <v>161172</v>
      </c>
      <c r="F31" s="6">
        <v>15000</v>
      </c>
      <c r="G31" s="10">
        <v>1641372</v>
      </c>
      <c r="H31" s="10">
        <v>1283000</v>
      </c>
      <c r="I31" s="6">
        <v>358372</v>
      </c>
      <c r="J31" s="69">
        <v>10000</v>
      </c>
      <c r="K31" s="3">
        <v>348372</v>
      </c>
      <c r="L31" s="10">
        <v>14515.5</v>
      </c>
    </row>
    <row r="32" spans="1:12" x14ac:dyDescent="0.25">
      <c r="A32" s="4" t="s">
        <v>74</v>
      </c>
      <c r="B32" s="16">
        <v>78</v>
      </c>
      <c r="C32" s="4">
        <v>30</v>
      </c>
      <c r="D32" s="14">
        <v>1465200</v>
      </c>
      <c r="E32" s="6">
        <v>161172</v>
      </c>
      <c r="F32" s="6">
        <v>15000</v>
      </c>
      <c r="G32" s="10">
        <v>1641372</v>
      </c>
      <c r="H32" s="10">
        <v>1283000</v>
      </c>
      <c r="I32" s="6">
        <v>358372</v>
      </c>
      <c r="J32" s="69">
        <v>10000</v>
      </c>
      <c r="K32" s="3">
        <v>348372</v>
      </c>
      <c r="L32" s="10">
        <v>14515.5</v>
      </c>
    </row>
    <row r="33" spans="1:12" x14ac:dyDescent="0.25">
      <c r="A33" s="4" t="s">
        <v>75</v>
      </c>
      <c r="B33" s="16">
        <v>78</v>
      </c>
      <c r="C33" s="4">
        <v>30</v>
      </c>
      <c r="D33" s="14">
        <v>1465200</v>
      </c>
      <c r="E33" s="6">
        <v>161172</v>
      </c>
      <c r="F33" s="6">
        <v>15000</v>
      </c>
      <c r="G33" s="10">
        <v>1641372</v>
      </c>
      <c r="H33" s="10">
        <v>1283000</v>
      </c>
      <c r="I33" s="6">
        <v>358372</v>
      </c>
      <c r="J33" s="69">
        <v>10000</v>
      </c>
      <c r="K33" s="3">
        <v>348372</v>
      </c>
      <c r="L33" s="10">
        <v>14515.5</v>
      </c>
    </row>
    <row r="34" spans="1:12" x14ac:dyDescent="0.25">
      <c r="A34" s="4" t="s">
        <v>76</v>
      </c>
      <c r="B34" s="16">
        <v>78</v>
      </c>
      <c r="C34" s="4">
        <v>30</v>
      </c>
      <c r="D34" s="14">
        <v>1465200</v>
      </c>
      <c r="E34" s="6">
        <v>161172</v>
      </c>
      <c r="F34" s="6">
        <v>15000</v>
      </c>
      <c r="G34" s="10">
        <v>1641372</v>
      </c>
      <c r="H34" s="10">
        <v>1283000</v>
      </c>
      <c r="I34" s="6">
        <v>358372</v>
      </c>
      <c r="J34" s="69">
        <v>10000</v>
      </c>
      <c r="K34" s="3">
        <v>348372</v>
      </c>
      <c r="L34" s="10">
        <v>14515.5</v>
      </c>
    </row>
    <row r="35" spans="1:12" x14ac:dyDescent="0.25">
      <c r="A35" s="4" t="s">
        <v>77</v>
      </c>
      <c r="B35" s="16">
        <v>78</v>
      </c>
      <c r="C35" s="4">
        <v>30</v>
      </c>
      <c r="D35" s="14">
        <v>1465200</v>
      </c>
      <c r="E35" s="6">
        <v>161172</v>
      </c>
      <c r="F35" s="6">
        <v>15000</v>
      </c>
      <c r="G35" s="10">
        <v>1641372</v>
      </c>
      <c r="H35" s="10">
        <v>1283000</v>
      </c>
      <c r="I35" s="6">
        <v>358372</v>
      </c>
      <c r="J35" s="69">
        <v>10000</v>
      </c>
      <c r="K35" s="3">
        <v>348372</v>
      </c>
      <c r="L35" s="10">
        <v>14515.5</v>
      </c>
    </row>
    <row r="36" spans="1:12" x14ac:dyDescent="0.25">
      <c r="A36" s="4" t="s">
        <v>78</v>
      </c>
      <c r="B36" s="16">
        <v>78</v>
      </c>
      <c r="C36" s="4">
        <v>30</v>
      </c>
      <c r="D36" s="14">
        <v>1465200</v>
      </c>
      <c r="E36" s="6">
        <v>161172</v>
      </c>
      <c r="F36" s="6">
        <v>15000</v>
      </c>
      <c r="G36" s="10">
        <v>1641372</v>
      </c>
      <c r="H36" s="10">
        <v>1283000</v>
      </c>
      <c r="I36" s="6">
        <v>358372</v>
      </c>
      <c r="J36" s="69">
        <v>10000</v>
      </c>
      <c r="K36" s="3">
        <v>348372</v>
      </c>
      <c r="L36" s="10">
        <v>14515.5</v>
      </c>
    </row>
    <row r="37" spans="1:12" x14ac:dyDescent="0.25">
      <c r="A37" s="4" t="s">
        <v>79</v>
      </c>
      <c r="B37" s="16">
        <v>78</v>
      </c>
      <c r="C37" s="4">
        <v>30</v>
      </c>
      <c r="D37" s="14">
        <v>1465200</v>
      </c>
      <c r="E37" s="6">
        <v>161172</v>
      </c>
      <c r="F37" s="6">
        <v>15000</v>
      </c>
      <c r="G37" s="10">
        <v>1641372</v>
      </c>
      <c r="H37" s="10">
        <v>1283000</v>
      </c>
      <c r="I37" s="6">
        <v>358372</v>
      </c>
      <c r="J37" s="69">
        <v>10000</v>
      </c>
      <c r="K37" s="3">
        <v>348372</v>
      </c>
      <c r="L37" s="10">
        <v>14515.5</v>
      </c>
    </row>
    <row r="38" spans="1:12" x14ac:dyDescent="0.25">
      <c r="A38" s="4" t="s">
        <v>80</v>
      </c>
      <c r="B38" s="16">
        <v>78</v>
      </c>
      <c r="C38" s="4">
        <v>30</v>
      </c>
      <c r="D38" s="14">
        <v>1465200</v>
      </c>
      <c r="E38" s="6">
        <v>161172</v>
      </c>
      <c r="F38" s="6">
        <v>15000</v>
      </c>
      <c r="G38" s="10">
        <v>1641372</v>
      </c>
      <c r="H38" s="10">
        <v>1283000</v>
      </c>
      <c r="I38" s="6">
        <v>358372</v>
      </c>
      <c r="J38" s="69">
        <v>10000</v>
      </c>
      <c r="K38" s="3">
        <v>348372</v>
      </c>
      <c r="L38" s="10">
        <v>14515.5</v>
      </c>
    </row>
    <row r="39" spans="1:12" x14ac:dyDescent="0.25">
      <c r="A39" s="4" t="s">
        <v>81</v>
      </c>
      <c r="B39" s="16">
        <v>78</v>
      </c>
      <c r="C39" s="4">
        <v>30</v>
      </c>
      <c r="D39" s="14">
        <v>1465200</v>
      </c>
      <c r="E39" s="6">
        <v>161172</v>
      </c>
      <c r="F39" s="6">
        <v>15000</v>
      </c>
      <c r="G39" s="10">
        <v>1641372</v>
      </c>
      <c r="H39" s="10">
        <v>1283000</v>
      </c>
      <c r="I39" s="6">
        <v>358372</v>
      </c>
      <c r="J39" s="69">
        <v>10000</v>
      </c>
      <c r="K39" s="3">
        <v>348372</v>
      </c>
      <c r="L39" s="10">
        <v>14515.5</v>
      </c>
    </row>
    <row r="40" spans="1:12" x14ac:dyDescent="0.25">
      <c r="A40" s="4" t="s">
        <v>82</v>
      </c>
      <c r="B40" s="16">
        <v>78</v>
      </c>
      <c r="C40" s="4">
        <v>30</v>
      </c>
      <c r="D40" s="14">
        <v>1465200</v>
      </c>
      <c r="E40" s="6">
        <v>161172</v>
      </c>
      <c r="F40" s="6">
        <v>15000</v>
      </c>
      <c r="G40" s="10">
        <v>1641372</v>
      </c>
      <c r="H40" s="10">
        <v>1283000</v>
      </c>
      <c r="I40" s="6">
        <v>358372</v>
      </c>
      <c r="J40" s="69">
        <v>10000</v>
      </c>
      <c r="K40" s="3">
        <v>348372</v>
      </c>
      <c r="L40" s="10">
        <v>14515.5</v>
      </c>
    </row>
    <row r="41" spans="1:12" x14ac:dyDescent="0.25">
      <c r="A41" s="4" t="s">
        <v>83</v>
      </c>
      <c r="B41" s="16">
        <v>78</v>
      </c>
      <c r="C41" s="4">
        <v>30</v>
      </c>
      <c r="D41" s="14">
        <v>1465200</v>
      </c>
      <c r="E41" s="6">
        <v>161172</v>
      </c>
      <c r="F41" s="6">
        <v>15000</v>
      </c>
      <c r="G41" s="10">
        <v>1641372</v>
      </c>
      <c r="H41" s="10">
        <v>1283000</v>
      </c>
      <c r="I41" s="6">
        <v>358372</v>
      </c>
      <c r="J41" s="69">
        <v>10000</v>
      </c>
      <c r="K41" s="3">
        <v>348372</v>
      </c>
      <c r="L41" s="10">
        <v>14515.5</v>
      </c>
    </row>
    <row r="42" spans="1:12" x14ac:dyDescent="0.25">
      <c r="A42" s="4" t="s">
        <v>84</v>
      </c>
      <c r="B42" s="16">
        <v>78</v>
      </c>
      <c r="C42" s="4">
        <v>30</v>
      </c>
      <c r="D42" s="14">
        <v>1465200</v>
      </c>
      <c r="E42" s="6">
        <v>161172</v>
      </c>
      <c r="F42" s="6">
        <v>15000</v>
      </c>
      <c r="G42" s="10">
        <v>1641372</v>
      </c>
      <c r="H42" s="10">
        <v>1283000</v>
      </c>
      <c r="I42" s="6">
        <v>358372</v>
      </c>
      <c r="J42" s="69">
        <v>10000</v>
      </c>
      <c r="K42" s="3">
        <v>348372</v>
      </c>
      <c r="L42" s="10">
        <v>14515.5</v>
      </c>
    </row>
    <row r="43" spans="1:12" x14ac:dyDescent="0.25">
      <c r="A43" s="4" t="s">
        <v>85</v>
      </c>
      <c r="B43" s="16">
        <v>78</v>
      </c>
      <c r="C43" s="4">
        <v>30</v>
      </c>
      <c r="D43" s="14">
        <v>1465200</v>
      </c>
      <c r="E43" s="6">
        <v>161172</v>
      </c>
      <c r="F43" s="6">
        <v>15000</v>
      </c>
      <c r="G43" s="10">
        <v>1641372</v>
      </c>
      <c r="H43" s="10">
        <v>1283000</v>
      </c>
      <c r="I43" s="6">
        <v>358372</v>
      </c>
      <c r="J43" s="69">
        <v>10000</v>
      </c>
      <c r="K43" s="3">
        <v>348372</v>
      </c>
      <c r="L43" s="10">
        <v>14515.5</v>
      </c>
    </row>
    <row r="44" spans="1:12" x14ac:dyDescent="0.25">
      <c r="A44" s="4" t="s">
        <v>86</v>
      </c>
      <c r="B44" s="16">
        <v>74</v>
      </c>
      <c r="C44" s="4">
        <v>30</v>
      </c>
      <c r="D44" s="14">
        <v>1431600</v>
      </c>
      <c r="E44" s="6">
        <v>157476</v>
      </c>
      <c r="F44" s="6">
        <v>15000</v>
      </c>
      <c r="G44" s="10">
        <v>1604076</v>
      </c>
      <c r="H44" s="10">
        <v>1255000</v>
      </c>
      <c r="I44" s="6">
        <v>349076</v>
      </c>
      <c r="J44" s="69">
        <v>10000</v>
      </c>
      <c r="K44" s="3">
        <v>339076</v>
      </c>
      <c r="L44" s="10">
        <v>14128.166666666666</v>
      </c>
    </row>
    <row r="45" spans="1:12" x14ac:dyDescent="0.25">
      <c r="A45" s="5" t="s">
        <v>87</v>
      </c>
      <c r="B45" s="16">
        <v>72</v>
      </c>
      <c r="C45" s="5">
        <v>30</v>
      </c>
      <c r="D45" s="3">
        <v>1414800</v>
      </c>
      <c r="E45" s="6">
        <v>155628</v>
      </c>
      <c r="F45" s="6">
        <v>15000</v>
      </c>
      <c r="G45" s="3">
        <v>1585428</v>
      </c>
      <c r="H45" s="3">
        <v>1241000</v>
      </c>
      <c r="I45" s="6">
        <v>344428</v>
      </c>
      <c r="J45" s="6">
        <v>10000</v>
      </c>
      <c r="K45" s="3">
        <v>334428</v>
      </c>
      <c r="L45" s="3">
        <v>13934.5</v>
      </c>
    </row>
    <row r="46" spans="1:12" x14ac:dyDescent="0.25">
      <c r="A46" s="4" t="s">
        <v>88</v>
      </c>
      <c r="B46" s="16">
        <v>75</v>
      </c>
      <c r="C46" s="4">
        <v>30</v>
      </c>
      <c r="D46" s="3">
        <v>1440000</v>
      </c>
      <c r="E46" s="6">
        <v>158400</v>
      </c>
      <c r="F46" s="6">
        <v>15000</v>
      </c>
      <c r="G46" s="3">
        <v>1613400</v>
      </c>
      <c r="H46" s="3">
        <v>1262000</v>
      </c>
      <c r="I46" s="6">
        <v>351400</v>
      </c>
      <c r="J46" s="6">
        <v>10000</v>
      </c>
      <c r="K46" s="3">
        <v>341400</v>
      </c>
      <c r="L46" s="3">
        <v>14225</v>
      </c>
    </row>
    <row r="47" spans="1:12" x14ac:dyDescent="0.25">
      <c r="A47" s="5" t="s">
        <v>89</v>
      </c>
      <c r="B47" s="16">
        <v>75</v>
      </c>
      <c r="C47" s="5">
        <v>30</v>
      </c>
      <c r="D47" s="3">
        <v>1440000</v>
      </c>
      <c r="E47" s="6">
        <v>158400</v>
      </c>
      <c r="F47" s="6">
        <v>15000</v>
      </c>
      <c r="G47" s="3">
        <v>1613400</v>
      </c>
      <c r="H47" s="3">
        <v>1262000</v>
      </c>
      <c r="I47" s="6">
        <v>351400</v>
      </c>
      <c r="J47" s="6">
        <v>10000</v>
      </c>
      <c r="K47" s="3">
        <v>341400</v>
      </c>
      <c r="L47" s="3">
        <v>14225</v>
      </c>
    </row>
    <row r="48" spans="1:12" x14ac:dyDescent="0.25">
      <c r="A48" s="4" t="s">
        <v>90</v>
      </c>
      <c r="B48" s="16">
        <v>75</v>
      </c>
      <c r="C48" s="4">
        <v>30</v>
      </c>
      <c r="D48" s="3">
        <v>1440000</v>
      </c>
      <c r="E48" s="6">
        <v>158400</v>
      </c>
      <c r="F48" s="6">
        <v>15000</v>
      </c>
      <c r="G48" s="3">
        <v>1613400</v>
      </c>
      <c r="H48" s="3">
        <v>1262000</v>
      </c>
      <c r="I48" s="6">
        <v>351400</v>
      </c>
      <c r="J48" s="6">
        <v>10000</v>
      </c>
      <c r="K48" s="3">
        <v>341400</v>
      </c>
      <c r="L48" s="3">
        <v>14225</v>
      </c>
    </row>
    <row r="49" spans="1:12" x14ac:dyDescent="0.25">
      <c r="A49" s="5" t="s">
        <v>91</v>
      </c>
      <c r="B49" s="16">
        <v>75</v>
      </c>
      <c r="C49" s="5">
        <v>30</v>
      </c>
      <c r="D49" s="3">
        <v>1440000</v>
      </c>
      <c r="E49" s="6">
        <v>158400</v>
      </c>
      <c r="F49" s="6">
        <v>15000</v>
      </c>
      <c r="G49" s="3">
        <v>1613400</v>
      </c>
      <c r="H49" s="3">
        <v>1262000</v>
      </c>
      <c r="I49" s="6">
        <v>351400</v>
      </c>
      <c r="J49" s="6">
        <v>10000</v>
      </c>
      <c r="K49" s="3">
        <v>341400</v>
      </c>
      <c r="L49" s="3">
        <v>14225</v>
      </c>
    </row>
    <row r="50" spans="1:12" x14ac:dyDescent="0.25">
      <c r="A50" s="4" t="s">
        <v>92</v>
      </c>
      <c r="B50" s="16">
        <v>75</v>
      </c>
      <c r="C50" s="4">
        <v>30</v>
      </c>
      <c r="D50" s="3">
        <v>1440000</v>
      </c>
      <c r="E50" s="6">
        <v>158400</v>
      </c>
      <c r="F50" s="6">
        <v>15000</v>
      </c>
      <c r="G50" s="3">
        <v>1613400</v>
      </c>
      <c r="H50" s="3">
        <v>1262000</v>
      </c>
      <c r="I50" s="6">
        <v>351400</v>
      </c>
      <c r="J50" s="6">
        <v>10000</v>
      </c>
      <c r="K50" s="3">
        <v>341400</v>
      </c>
      <c r="L50" s="3">
        <v>14225</v>
      </c>
    </row>
    <row r="51" spans="1:12" x14ac:dyDescent="0.25">
      <c r="A51" s="5" t="s">
        <v>93</v>
      </c>
      <c r="B51" s="16">
        <v>75</v>
      </c>
      <c r="C51" s="5">
        <v>30</v>
      </c>
      <c r="D51" s="3">
        <v>1440000</v>
      </c>
      <c r="E51" s="6">
        <v>158400</v>
      </c>
      <c r="F51" s="6">
        <v>15000</v>
      </c>
      <c r="G51" s="3">
        <v>1613400</v>
      </c>
      <c r="H51" s="3">
        <v>1262000</v>
      </c>
      <c r="I51" s="6">
        <v>351400</v>
      </c>
      <c r="J51" s="6">
        <v>10000</v>
      </c>
      <c r="K51" s="3">
        <v>341400</v>
      </c>
      <c r="L51" s="3">
        <v>14225</v>
      </c>
    </row>
    <row r="52" spans="1:12" x14ac:dyDescent="0.25">
      <c r="A52" s="4" t="s">
        <v>94</v>
      </c>
      <c r="B52" s="16">
        <v>75</v>
      </c>
      <c r="C52" s="4">
        <v>30</v>
      </c>
      <c r="D52" s="3">
        <v>1440000</v>
      </c>
      <c r="E52" s="6">
        <v>158400</v>
      </c>
      <c r="F52" s="6">
        <v>15000</v>
      </c>
      <c r="G52" s="3">
        <v>1613400</v>
      </c>
      <c r="H52" s="3">
        <v>1262000</v>
      </c>
      <c r="I52" s="6">
        <v>351400</v>
      </c>
      <c r="J52" s="6">
        <v>10000</v>
      </c>
      <c r="K52" s="3">
        <v>341400</v>
      </c>
      <c r="L52" s="3">
        <v>14225</v>
      </c>
    </row>
    <row r="53" spans="1:12" x14ac:dyDescent="0.25">
      <c r="A53" s="5" t="s">
        <v>95</v>
      </c>
      <c r="B53" s="16">
        <v>75</v>
      </c>
      <c r="C53" s="5">
        <v>30</v>
      </c>
      <c r="D53" s="3">
        <v>1440000</v>
      </c>
      <c r="E53" s="6">
        <v>158400</v>
      </c>
      <c r="F53" s="6">
        <v>15000</v>
      </c>
      <c r="G53" s="3">
        <v>1613400</v>
      </c>
      <c r="H53" s="3">
        <v>1262000</v>
      </c>
      <c r="I53" s="6">
        <v>351400</v>
      </c>
      <c r="J53" s="6">
        <v>10000</v>
      </c>
      <c r="K53" s="3">
        <v>341400</v>
      </c>
      <c r="L53" s="3">
        <v>14225</v>
      </c>
    </row>
    <row r="54" spans="1:12" x14ac:dyDescent="0.25">
      <c r="A54" s="4" t="s">
        <v>96</v>
      </c>
      <c r="B54" s="16">
        <v>75</v>
      </c>
      <c r="C54" s="4">
        <v>30</v>
      </c>
      <c r="D54" s="3">
        <v>1440000</v>
      </c>
      <c r="E54" s="6">
        <v>158400</v>
      </c>
      <c r="F54" s="6">
        <v>15000</v>
      </c>
      <c r="G54" s="3">
        <v>1613400</v>
      </c>
      <c r="H54" s="3">
        <v>1262000</v>
      </c>
      <c r="I54" s="6">
        <v>351400</v>
      </c>
      <c r="J54" s="6">
        <v>10000</v>
      </c>
      <c r="K54" s="3">
        <v>341400</v>
      </c>
      <c r="L54" s="3">
        <v>14225</v>
      </c>
    </row>
    <row r="55" spans="1:12" x14ac:dyDescent="0.25">
      <c r="A55" s="5" t="s">
        <v>97</v>
      </c>
      <c r="B55" s="16">
        <v>75</v>
      </c>
      <c r="C55" s="5">
        <v>30</v>
      </c>
      <c r="D55" s="3">
        <v>1440000</v>
      </c>
      <c r="E55" s="6">
        <v>158400</v>
      </c>
      <c r="F55" s="6">
        <v>15000</v>
      </c>
      <c r="G55" s="3">
        <v>1613400</v>
      </c>
      <c r="H55" s="3">
        <v>1262000</v>
      </c>
      <c r="I55" s="6">
        <v>351400</v>
      </c>
      <c r="J55" s="6">
        <v>10000</v>
      </c>
      <c r="K55" s="3">
        <v>341400</v>
      </c>
      <c r="L55" s="3">
        <v>14225</v>
      </c>
    </row>
    <row r="56" spans="1:12" x14ac:dyDescent="0.25">
      <c r="A56" s="4" t="s">
        <v>98</v>
      </c>
      <c r="B56" s="16">
        <v>75</v>
      </c>
      <c r="C56" s="4">
        <v>30</v>
      </c>
      <c r="D56" s="3">
        <v>1440000</v>
      </c>
      <c r="E56" s="6">
        <v>158400</v>
      </c>
      <c r="F56" s="6">
        <v>15000</v>
      </c>
      <c r="G56" s="3">
        <v>1613400</v>
      </c>
      <c r="H56" s="3">
        <v>1262000</v>
      </c>
      <c r="I56" s="6">
        <v>351400</v>
      </c>
      <c r="J56" s="6">
        <v>10000</v>
      </c>
      <c r="K56" s="3">
        <v>341400</v>
      </c>
      <c r="L56" s="3">
        <v>14225</v>
      </c>
    </row>
    <row r="57" spans="1:12" x14ac:dyDescent="0.25">
      <c r="A57" s="5" t="s">
        <v>99</v>
      </c>
      <c r="B57" s="16">
        <v>75</v>
      </c>
      <c r="C57" s="5">
        <v>30</v>
      </c>
      <c r="D57" s="3">
        <v>1440000</v>
      </c>
      <c r="E57" s="6">
        <v>158400</v>
      </c>
      <c r="F57" s="6">
        <v>15000</v>
      </c>
      <c r="G57" s="3">
        <v>1613400</v>
      </c>
      <c r="H57" s="3">
        <v>1262000</v>
      </c>
      <c r="I57" s="6">
        <v>351400</v>
      </c>
      <c r="J57" s="6">
        <v>10000</v>
      </c>
      <c r="K57" s="3">
        <v>341400</v>
      </c>
      <c r="L57" s="3">
        <v>14225</v>
      </c>
    </row>
    <row r="58" spans="1:12" x14ac:dyDescent="0.25">
      <c r="A58" s="4" t="s">
        <v>100</v>
      </c>
      <c r="B58" s="16">
        <v>75</v>
      </c>
      <c r="C58" s="4">
        <v>30</v>
      </c>
      <c r="D58" s="3">
        <v>1440000</v>
      </c>
      <c r="E58" s="6">
        <v>158400</v>
      </c>
      <c r="F58" s="6">
        <v>15000</v>
      </c>
      <c r="G58" s="3">
        <v>1613400</v>
      </c>
      <c r="H58" s="3">
        <v>1262000</v>
      </c>
      <c r="I58" s="6">
        <v>351400</v>
      </c>
      <c r="J58" s="6">
        <v>10000</v>
      </c>
      <c r="K58" s="3">
        <v>341400</v>
      </c>
      <c r="L58" s="3">
        <v>14225</v>
      </c>
    </row>
    <row r="59" spans="1:12" x14ac:dyDescent="0.25">
      <c r="A59" s="5" t="s">
        <v>101</v>
      </c>
      <c r="B59" s="16">
        <v>75</v>
      </c>
      <c r="C59" s="5">
        <v>30</v>
      </c>
      <c r="D59" s="3">
        <v>1440000</v>
      </c>
      <c r="E59" s="6">
        <v>158400</v>
      </c>
      <c r="F59" s="6">
        <v>15000</v>
      </c>
      <c r="G59" s="3">
        <v>1613400</v>
      </c>
      <c r="H59" s="3">
        <v>1262000</v>
      </c>
      <c r="I59" s="6">
        <v>351400</v>
      </c>
      <c r="J59" s="6">
        <v>10000</v>
      </c>
      <c r="K59" s="3">
        <v>341400</v>
      </c>
      <c r="L59" s="3">
        <v>14225</v>
      </c>
    </row>
    <row r="60" spans="1:12" x14ac:dyDescent="0.25">
      <c r="A60" s="4" t="s">
        <v>102</v>
      </c>
      <c r="B60" s="16">
        <v>75</v>
      </c>
      <c r="C60" s="4">
        <v>30</v>
      </c>
      <c r="D60" s="3">
        <v>1440000</v>
      </c>
      <c r="E60" s="6">
        <v>158400</v>
      </c>
      <c r="F60" s="6">
        <v>15000</v>
      </c>
      <c r="G60" s="3">
        <v>1613400</v>
      </c>
      <c r="H60" s="3">
        <v>1262000</v>
      </c>
      <c r="I60" s="6">
        <v>351400</v>
      </c>
      <c r="J60" s="6">
        <v>10000</v>
      </c>
      <c r="K60" s="3">
        <v>341400</v>
      </c>
      <c r="L60" s="3">
        <v>14225</v>
      </c>
    </row>
    <row r="61" spans="1:12" x14ac:dyDescent="0.25">
      <c r="A61" s="5" t="s">
        <v>103</v>
      </c>
      <c r="B61" s="16">
        <v>75</v>
      </c>
      <c r="C61" s="5">
        <v>30</v>
      </c>
      <c r="D61" s="3">
        <v>1440000</v>
      </c>
      <c r="E61" s="6">
        <v>158400</v>
      </c>
      <c r="F61" s="6">
        <v>15000</v>
      </c>
      <c r="G61" s="3">
        <v>1613400</v>
      </c>
      <c r="H61" s="3">
        <v>1262000</v>
      </c>
      <c r="I61" s="6">
        <v>351400</v>
      </c>
      <c r="J61" s="6">
        <v>10000</v>
      </c>
      <c r="K61" s="3">
        <v>341400</v>
      </c>
      <c r="L61" s="3">
        <v>14225</v>
      </c>
    </row>
    <row r="62" spans="1:12" x14ac:dyDescent="0.25">
      <c r="A62" s="4" t="s">
        <v>104</v>
      </c>
      <c r="B62" s="16">
        <v>90</v>
      </c>
      <c r="C62" s="4">
        <v>38</v>
      </c>
      <c r="D62" s="3">
        <v>1800000</v>
      </c>
      <c r="E62" s="6">
        <v>198000</v>
      </c>
      <c r="F62" s="6">
        <v>15000</v>
      </c>
      <c r="G62" s="3">
        <v>2013000</v>
      </c>
      <c r="H62" s="3">
        <v>1515000</v>
      </c>
      <c r="I62" s="6">
        <v>498000</v>
      </c>
      <c r="J62" s="6">
        <v>15000</v>
      </c>
      <c r="K62" s="3">
        <v>483000</v>
      </c>
      <c r="L62" s="3">
        <v>20125</v>
      </c>
    </row>
    <row r="63" spans="1:12" x14ac:dyDescent="0.25">
      <c r="A63" s="5" t="s">
        <v>105</v>
      </c>
      <c r="B63" s="16">
        <v>90</v>
      </c>
      <c r="C63" s="5">
        <v>38</v>
      </c>
      <c r="D63" s="3">
        <v>1800000</v>
      </c>
      <c r="E63" s="6">
        <v>198000</v>
      </c>
      <c r="F63" s="6">
        <v>15000</v>
      </c>
      <c r="G63" s="3">
        <v>2013000</v>
      </c>
      <c r="H63" s="3">
        <v>1515000</v>
      </c>
      <c r="I63" s="6">
        <v>498000</v>
      </c>
      <c r="J63" s="6">
        <v>15000</v>
      </c>
      <c r="K63" s="3">
        <v>483000</v>
      </c>
      <c r="L63" s="3">
        <v>20125</v>
      </c>
    </row>
    <row r="64" spans="1:12" x14ac:dyDescent="0.25">
      <c r="A64" s="4" t="s">
        <v>106</v>
      </c>
      <c r="B64" s="16">
        <v>90</v>
      </c>
      <c r="C64" s="4">
        <v>38</v>
      </c>
      <c r="D64" s="3">
        <v>1800000</v>
      </c>
      <c r="E64" s="6">
        <v>198000</v>
      </c>
      <c r="F64" s="6">
        <v>15000</v>
      </c>
      <c r="G64" s="3">
        <v>2013000</v>
      </c>
      <c r="H64" s="3">
        <v>1515000</v>
      </c>
      <c r="I64" s="6">
        <v>498000</v>
      </c>
      <c r="J64" s="6">
        <v>15000</v>
      </c>
      <c r="K64" s="3">
        <v>483000</v>
      </c>
      <c r="L64" s="3">
        <v>20125</v>
      </c>
    </row>
    <row r="65" spans="1:12" x14ac:dyDescent="0.25">
      <c r="A65" s="5" t="s">
        <v>107</v>
      </c>
      <c r="B65" s="16">
        <v>90</v>
      </c>
      <c r="C65" s="5">
        <v>38</v>
      </c>
      <c r="D65" s="3">
        <v>1800000</v>
      </c>
      <c r="E65" s="6">
        <v>198000</v>
      </c>
      <c r="F65" s="6">
        <v>15000</v>
      </c>
      <c r="G65" s="3">
        <v>2013000</v>
      </c>
      <c r="H65" s="3">
        <v>1515000</v>
      </c>
      <c r="I65" s="6">
        <v>498000</v>
      </c>
      <c r="J65" s="6">
        <v>15000</v>
      </c>
      <c r="K65" s="3">
        <v>483000</v>
      </c>
      <c r="L65" s="3">
        <v>20125</v>
      </c>
    </row>
    <row r="66" spans="1:12" x14ac:dyDescent="0.25">
      <c r="A66" s="4" t="s">
        <v>108</v>
      </c>
      <c r="B66" s="16">
        <v>90</v>
      </c>
      <c r="C66" s="4">
        <v>38</v>
      </c>
      <c r="D66" s="3">
        <v>1800000</v>
      </c>
      <c r="E66" s="6">
        <v>198000</v>
      </c>
      <c r="F66" s="6">
        <v>15000</v>
      </c>
      <c r="G66" s="3">
        <v>2013000</v>
      </c>
      <c r="H66" s="3">
        <v>1515000</v>
      </c>
      <c r="I66" s="6">
        <v>498000</v>
      </c>
      <c r="J66" s="6">
        <v>15000</v>
      </c>
      <c r="K66" s="3">
        <v>483000</v>
      </c>
      <c r="L66" s="3">
        <v>20125</v>
      </c>
    </row>
    <row r="67" spans="1:12" x14ac:dyDescent="0.25">
      <c r="A67" s="5" t="s">
        <v>109</v>
      </c>
      <c r="B67" s="16">
        <v>90</v>
      </c>
      <c r="C67" s="5">
        <v>38</v>
      </c>
      <c r="D67" s="3">
        <v>1800000</v>
      </c>
      <c r="E67" s="6">
        <v>198000</v>
      </c>
      <c r="F67" s="6">
        <v>15000</v>
      </c>
      <c r="G67" s="3">
        <v>2013000</v>
      </c>
      <c r="H67" s="3">
        <v>1515000</v>
      </c>
      <c r="I67" s="6">
        <v>498000</v>
      </c>
      <c r="J67" s="6">
        <v>15000</v>
      </c>
      <c r="K67" s="3">
        <v>483000</v>
      </c>
      <c r="L67" s="3">
        <v>20125</v>
      </c>
    </row>
    <row r="68" spans="1:12" x14ac:dyDescent="0.25">
      <c r="A68" s="4" t="s">
        <v>110</v>
      </c>
      <c r="B68" s="16">
        <v>90</v>
      </c>
      <c r="C68" s="4">
        <v>38</v>
      </c>
      <c r="D68" s="3">
        <v>1800000</v>
      </c>
      <c r="E68" s="6">
        <v>198000</v>
      </c>
      <c r="F68" s="6">
        <v>15000</v>
      </c>
      <c r="G68" s="3">
        <v>2013000</v>
      </c>
      <c r="H68" s="3">
        <v>1515000</v>
      </c>
      <c r="I68" s="6">
        <v>498000</v>
      </c>
      <c r="J68" s="6">
        <v>15000</v>
      </c>
      <c r="K68" s="3">
        <v>483000</v>
      </c>
      <c r="L68" s="3">
        <v>20125</v>
      </c>
    </row>
    <row r="69" spans="1:12" x14ac:dyDescent="0.25">
      <c r="A69" s="5" t="s">
        <v>111</v>
      </c>
      <c r="B69" s="16">
        <v>100</v>
      </c>
      <c r="C69" s="5">
        <v>38</v>
      </c>
      <c r="D69" s="3">
        <v>1806000</v>
      </c>
      <c r="E69" s="6">
        <v>198660</v>
      </c>
      <c r="F69" s="6">
        <v>15000</v>
      </c>
      <c r="G69" s="3">
        <v>2019660</v>
      </c>
      <c r="H69" s="3">
        <v>1585000</v>
      </c>
      <c r="I69" s="6">
        <v>434660</v>
      </c>
      <c r="J69" s="6">
        <v>15000</v>
      </c>
      <c r="K69" s="3">
        <v>419660</v>
      </c>
      <c r="L69" s="3">
        <v>17485.833333333332</v>
      </c>
    </row>
    <row r="70" spans="1:12" x14ac:dyDescent="0.25">
      <c r="A70" s="4" t="s">
        <v>112</v>
      </c>
      <c r="B70" s="16">
        <v>90</v>
      </c>
      <c r="C70" s="4">
        <v>38</v>
      </c>
      <c r="D70" s="3">
        <v>1728000</v>
      </c>
      <c r="E70" s="6">
        <v>190080</v>
      </c>
      <c r="F70" s="6">
        <v>15000</v>
      </c>
      <c r="G70" s="3">
        <v>1933080</v>
      </c>
      <c r="H70" s="3">
        <v>1515000</v>
      </c>
      <c r="I70" s="6">
        <v>418080</v>
      </c>
      <c r="J70" s="6">
        <v>15000</v>
      </c>
      <c r="K70" s="3">
        <v>403080</v>
      </c>
      <c r="L70" s="3">
        <v>16795</v>
      </c>
    </row>
    <row r="71" spans="1:12" x14ac:dyDescent="0.25">
      <c r="A71" s="5" t="s">
        <v>113</v>
      </c>
      <c r="B71" s="16">
        <v>90</v>
      </c>
      <c r="C71" s="5">
        <v>38</v>
      </c>
      <c r="D71" s="3">
        <v>1728000</v>
      </c>
      <c r="E71" s="6">
        <v>190080</v>
      </c>
      <c r="F71" s="6">
        <v>15000</v>
      </c>
      <c r="G71" s="3">
        <v>1933080</v>
      </c>
      <c r="H71" s="3">
        <v>1515000</v>
      </c>
      <c r="I71" s="6">
        <v>418080</v>
      </c>
      <c r="J71" s="6">
        <v>15000</v>
      </c>
      <c r="K71" s="3">
        <v>403080</v>
      </c>
      <c r="L71" s="3">
        <v>16795</v>
      </c>
    </row>
    <row r="72" spans="1:12" x14ac:dyDescent="0.25">
      <c r="A72" s="4" t="s">
        <v>114</v>
      </c>
      <c r="B72" s="16">
        <v>90</v>
      </c>
      <c r="C72" s="4">
        <v>38</v>
      </c>
      <c r="D72" s="3">
        <v>1728000</v>
      </c>
      <c r="E72" s="6">
        <v>190080</v>
      </c>
      <c r="F72" s="6">
        <v>15000</v>
      </c>
      <c r="G72" s="3">
        <v>1933080</v>
      </c>
      <c r="H72" s="3">
        <v>1515000</v>
      </c>
      <c r="I72" s="6">
        <v>418080</v>
      </c>
      <c r="J72" s="6">
        <v>15000</v>
      </c>
      <c r="K72" s="3">
        <v>403080</v>
      </c>
      <c r="L72" s="3">
        <v>16795</v>
      </c>
    </row>
    <row r="73" spans="1:12" x14ac:dyDescent="0.25">
      <c r="A73" s="5" t="s">
        <v>115</v>
      </c>
      <c r="B73" s="16">
        <v>90</v>
      </c>
      <c r="C73" s="5">
        <v>38</v>
      </c>
      <c r="D73" s="3">
        <v>1800000</v>
      </c>
      <c r="E73" s="6">
        <v>198000</v>
      </c>
      <c r="F73" s="6">
        <v>15000</v>
      </c>
      <c r="G73" s="3">
        <v>2013000</v>
      </c>
      <c r="H73" s="3">
        <v>1515000</v>
      </c>
      <c r="I73" s="6">
        <v>498000</v>
      </c>
      <c r="J73" s="6">
        <v>15000</v>
      </c>
      <c r="K73" s="3">
        <v>483000</v>
      </c>
      <c r="L73" s="3">
        <v>20125</v>
      </c>
    </row>
    <row r="74" spans="1:12" x14ac:dyDescent="0.25">
      <c r="A74" s="4" t="s">
        <v>116</v>
      </c>
      <c r="B74" s="16">
        <v>90</v>
      </c>
      <c r="C74" s="4">
        <v>38</v>
      </c>
      <c r="D74" s="3">
        <v>1800000</v>
      </c>
      <c r="E74" s="6">
        <v>198000</v>
      </c>
      <c r="F74" s="6">
        <v>15000</v>
      </c>
      <c r="G74" s="3">
        <v>2013000</v>
      </c>
      <c r="H74" s="3">
        <v>1515000</v>
      </c>
      <c r="I74" s="6">
        <v>498000</v>
      </c>
      <c r="J74" s="6">
        <v>15000</v>
      </c>
      <c r="K74" s="3">
        <v>483000</v>
      </c>
      <c r="L74" s="3">
        <v>20125</v>
      </c>
    </row>
    <row r="75" spans="1:12" x14ac:dyDescent="0.25">
      <c r="A75" s="5" t="s">
        <v>117</v>
      </c>
      <c r="B75" s="16">
        <v>90</v>
      </c>
      <c r="C75" s="5">
        <v>38</v>
      </c>
      <c r="D75" s="3">
        <v>1800000</v>
      </c>
      <c r="E75" s="6">
        <v>198000</v>
      </c>
      <c r="F75" s="6">
        <v>15000</v>
      </c>
      <c r="G75" s="3">
        <v>2013000</v>
      </c>
      <c r="H75" s="3">
        <v>1515000</v>
      </c>
      <c r="I75" s="6">
        <v>498000</v>
      </c>
      <c r="J75" s="6">
        <v>15000</v>
      </c>
      <c r="K75" s="3">
        <v>483000</v>
      </c>
      <c r="L75" s="3">
        <v>20125</v>
      </c>
    </row>
    <row r="76" spans="1:12" x14ac:dyDescent="0.25">
      <c r="A76" s="4" t="s">
        <v>118</v>
      </c>
      <c r="B76" s="16">
        <v>90</v>
      </c>
      <c r="C76" s="4">
        <v>38</v>
      </c>
      <c r="D76" s="3">
        <v>1800000</v>
      </c>
      <c r="E76" s="6">
        <v>198000</v>
      </c>
      <c r="F76" s="6">
        <v>15000</v>
      </c>
      <c r="G76" s="3">
        <v>2013000</v>
      </c>
      <c r="H76" s="3">
        <v>1515000</v>
      </c>
      <c r="I76" s="6">
        <v>498000</v>
      </c>
      <c r="J76" s="6">
        <v>15000</v>
      </c>
      <c r="K76" s="3">
        <v>483000</v>
      </c>
      <c r="L76" s="3">
        <v>20125</v>
      </c>
    </row>
    <row r="77" spans="1:12" x14ac:dyDescent="0.25">
      <c r="A77" s="5" t="s">
        <v>119</v>
      </c>
      <c r="B77" s="16">
        <v>90</v>
      </c>
      <c r="C77" s="5">
        <v>38</v>
      </c>
      <c r="D77" s="3">
        <v>1800000</v>
      </c>
      <c r="E77" s="6">
        <v>198000</v>
      </c>
      <c r="F77" s="6">
        <v>15000</v>
      </c>
      <c r="G77" s="3">
        <v>2013000</v>
      </c>
      <c r="H77" s="3">
        <v>1515000</v>
      </c>
      <c r="I77" s="6">
        <v>498000</v>
      </c>
      <c r="J77" s="6">
        <v>15000</v>
      </c>
      <c r="K77" s="3">
        <v>483000</v>
      </c>
      <c r="L77" s="3">
        <v>20125</v>
      </c>
    </row>
    <row r="78" spans="1:12" x14ac:dyDescent="0.25">
      <c r="A78" s="4" t="s">
        <v>120</v>
      </c>
      <c r="B78" s="16">
        <v>90</v>
      </c>
      <c r="C78" s="4">
        <v>38</v>
      </c>
      <c r="D78" s="3">
        <v>1692000</v>
      </c>
      <c r="E78" s="6">
        <v>186120</v>
      </c>
      <c r="F78" s="6">
        <v>15000</v>
      </c>
      <c r="G78" s="3">
        <v>1893120</v>
      </c>
      <c r="H78" s="3">
        <v>1515000</v>
      </c>
      <c r="I78" s="6">
        <v>378120</v>
      </c>
      <c r="J78" s="6">
        <v>15000</v>
      </c>
      <c r="K78" s="3">
        <v>363120</v>
      </c>
      <c r="L78" s="3">
        <v>15130</v>
      </c>
    </row>
    <row r="79" spans="1:12" x14ac:dyDescent="0.25">
      <c r="A79" s="5" t="s">
        <v>121</v>
      </c>
      <c r="B79" s="16">
        <v>90</v>
      </c>
      <c r="C79" s="5">
        <v>38</v>
      </c>
      <c r="D79" s="3">
        <v>1692000</v>
      </c>
      <c r="E79" s="6">
        <v>186120</v>
      </c>
      <c r="F79" s="6">
        <v>15000</v>
      </c>
      <c r="G79" s="3">
        <v>1893120</v>
      </c>
      <c r="H79" s="3">
        <v>1515000</v>
      </c>
      <c r="I79" s="6">
        <v>378120</v>
      </c>
      <c r="J79" s="6">
        <v>15000</v>
      </c>
      <c r="K79" s="3">
        <v>363120</v>
      </c>
      <c r="L79" s="3">
        <v>15130</v>
      </c>
    </row>
    <row r="80" spans="1:12" x14ac:dyDescent="0.25">
      <c r="A80" s="4" t="s">
        <v>122</v>
      </c>
      <c r="B80" s="16">
        <v>90</v>
      </c>
      <c r="C80" s="4">
        <v>38</v>
      </c>
      <c r="D80" s="3">
        <v>1692000</v>
      </c>
      <c r="E80" s="6">
        <v>186120</v>
      </c>
      <c r="F80" s="6">
        <v>15000</v>
      </c>
      <c r="G80" s="3">
        <v>1893120</v>
      </c>
      <c r="H80" s="3">
        <v>1515000</v>
      </c>
      <c r="I80" s="6">
        <v>378120</v>
      </c>
      <c r="J80" s="6">
        <v>15000</v>
      </c>
      <c r="K80" s="3">
        <v>363120</v>
      </c>
      <c r="L80" s="3">
        <v>15130</v>
      </c>
    </row>
    <row r="81" spans="1:12" x14ac:dyDescent="0.25">
      <c r="A81" s="5" t="s">
        <v>123</v>
      </c>
      <c r="B81" s="16">
        <v>100</v>
      </c>
      <c r="C81" s="5">
        <v>38</v>
      </c>
      <c r="D81" s="3">
        <v>1816000</v>
      </c>
      <c r="E81" s="6">
        <v>199760</v>
      </c>
      <c r="F81" s="6">
        <v>15000</v>
      </c>
      <c r="G81" s="3">
        <v>2030760</v>
      </c>
      <c r="H81" s="3">
        <v>1585000</v>
      </c>
      <c r="I81" s="6">
        <v>445760</v>
      </c>
      <c r="J81" s="6">
        <v>15000</v>
      </c>
      <c r="K81" s="3">
        <v>430760</v>
      </c>
      <c r="L81" s="3">
        <v>17948.333333333332</v>
      </c>
    </row>
    <row r="82" spans="1:12" x14ac:dyDescent="0.25">
      <c r="A82" s="4" t="s">
        <v>124</v>
      </c>
      <c r="B82" s="16">
        <v>90</v>
      </c>
      <c r="C82" s="4">
        <v>38</v>
      </c>
      <c r="D82" s="3">
        <v>1737000</v>
      </c>
      <c r="E82" s="6">
        <v>191070</v>
      </c>
      <c r="F82" s="6">
        <v>15000</v>
      </c>
      <c r="G82" s="3">
        <v>1943070</v>
      </c>
      <c r="H82" s="3">
        <v>1515000</v>
      </c>
      <c r="I82" s="6">
        <v>428070</v>
      </c>
      <c r="J82" s="6">
        <v>15000</v>
      </c>
      <c r="K82" s="3">
        <v>413070</v>
      </c>
      <c r="L82" s="3">
        <v>17211.25</v>
      </c>
    </row>
    <row r="83" spans="1:12" x14ac:dyDescent="0.25">
      <c r="A83" s="5" t="s">
        <v>125</v>
      </c>
      <c r="B83" s="16">
        <v>90</v>
      </c>
      <c r="C83" s="5">
        <v>38</v>
      </c>
      <c r="D83" s="3">
        <v>1737000</v>
      </c>
      <c r="E83" s="6">
        <v>191070</v>
      </c>
      <c r="F83" s="6">
        <v>15000</v>
      </c>
      <c r="G83" s="3">
        <v>1943070</v>
      </c>
      <c r="H83" s="3">
        <v>1515000</v>
      </c>
      <c r="I83" s="6">
        <v>428070</v>
      </c>
      <c r="J83" s="6">
        <v>15000</v>
      </c>
      <c r="K83" s="3">
        <v>413070</v>
      </c>
      <c r="L83" s="3">
        <v>17211.25</v>
      </c>
    </row>
    <row r="84" spans="1:12" x14ac:dyDescent="0.25">
      <c r="A84" s="4" t="s">
        <v>126</v>
      </c>
      <c r="B84" s="16">
        <v>90</v>
      </c>
      <c r="C84" s="4">
        <v>38</v>
      </c>
      <c r="D84" s="3">
        <v>1737000</v>
      </c>
      <c r="E84" s="6">
        <v>191070</v>
      </c>
      <c r="F84" s="6">
        <v>15000</v>
      </c>
      <c r="G84" s="3">
        <v>1943070</v>
      </c>
      <c r="H84" s="3">
        <v>1515000</v>
      </c>
      <c r="I84" s="6">
        <v>428070</v>
      </c>
      <c r="J84" s="6">
        <v>15000</v>
      </c>
      <c r="K84" s="3">
        <v>413070</v>
      </c>
      <c r="L84" s="3">
        <v>17211.25</v>
      </c>
    </row>
    <row r="85" spans="1:12" x14ac:dyDescent="0.25">
      <c r="A85" s="5" t="s">
        <v>127</v>
      </c>
      <c r="B85" s="16">
        <v>100</v>
      </c>
      <c r="C85" s="5">
        <v>38</v>
      </c>
      <c r="D85" s="3">
        <v>1816000</v>
      </c>
      <c r="E85" s="6">
        <v>199760</v>
      </c>
      <c r="F85" s="6">
        <v>15000</v>
      </c>
      <c r="G85" s="3">
        <v>2030760</v>
      </c>
      <c r="H85" s="3">
        <v>1585000</v>
      </c>
      <c r="I85" s="6">
        <v>445760</v>
      </c>
      <c r="J85" s="6">
        <v>15000</v>
      </c>
      <c r="K85" s="3">
        <v>430760</v>
      </c>
      <c r="L85" s="3">
        <v>17948.333333333332</v>
      </c>
    </row>
    <row r="86" spans="1:12" x14ac:dyDescent="0.25">
      <c r="A86" s="4" t="s">
        <v>128</v>
      </c>
      <c r="B86" s="16">
        <v>90</v>
      </c>
      <c r="C86" s="4">
        <v>38</v>
      </c>
      <c r="D86" s="3">
        <v>1737000</v>
      </c>
      <c r="E86" s="6">
        <v>191070</v>
      </c>
      <c r="F86" s="6">
        <v>15000</v>
      </c>
      <c r="G86" s="3">
        <v>1943070</v>
      </c>
      <c r="H86" s="3">
        <v>1515000</v>
      </c>
      <c r="I86" s="6">
        <v>428070</v>
      </c>
      <c r="J86" s="6">
        <v>15000</v>
      </c>
      <c r="K86" s="3">
        <v>413070</v>
      </c>
      <c r="L86" s="3">
        <v>17211.25</v>
      </c>
    </row>
    <row r="87" spans="1:12" x14ac:dyDescent="0.25">
      <c r="A87" s="5" t="s">
        <v>129</v>
      </c>
      <c r="B87" s="16">
        <v>90</v>
      </c>
      <c r="C87" s="5">
        <v>38</v>
      </c>
      <c r="D87" s="3">
        <v>1737000</v>
      </c>
      <c r="E87" s="6">
        <v>191070</v>
      </c>
      <c r="F87" s="6">
        <v>15000</v>
      </c>
      <c r="G87" s="3">
        <v>1943070</v>
      </c>
      <c r="H87" s="3">
        <v>1515000</v>
      </c>
      <c r="I87" s="6">
        <v>428070</v>
      </c>
      <c r="J87" s="6">
        <v>15000</v>
      </c>
      <c r="K87" s="3">
        <v>413070</v>
      </c>
      <c r="L87" s="3">
        <v>17211.25</v>
      </c>
    </row>
    <row r="88" spans="1:12" x14ac:dyDescent="0.25">
      <c r="A88" s="4" t="s">
        <v>130</v>
      </c>
      <c r="B88" s="16">
        <v>90</v>
      </c>
      <c r="C88" s="4">
        <v>38</v>
      </c>
      <c r="D88" s="3">
        <v>1737000</v>
      </c>
      <c r="E88" s="6">
        <v>191070</v>
      </c>
      <c r="F88" s="6">
        <v>15000</v>
      </c>
      <c r="G88" s="3">
        <v>1943070</v>
      </c>
      <c r="H88" s="3">
        <v>1515000</v>
      </c>
      <c r="I88" s="6">
        <v>428070</v>
      </c>
      <c r="J88" s="6">
        <v>15000</v>
      </c>
      <c r="K88" s="3">
        <v>413070</v>
      </c>
      <c r="L88" s="3">
        <v>17211.25</v>
      </c>
    </row>
    <row r="89" spans="1:12" x14ac:dyDescent="0.25">
      <c r="A89" s="5" t="s">
        <v>131</v>
      </c>
      <c r="B89" s="16">
        <v>90</v>
      </c>
      <c r="C89" s="5">
        <v>38</v>
      </c>
      <c r="D89" s="3">
        <v>1737000</v>
      </c>
      <c r="E89" s="6">
        <v>191070</v>
      </c>
      <c r="F89" s="6">
        <v>15000</v>
      </c>
      <c r="G89" s="3">
        <v>1943070</v>
      </c>
      <c r="H89" s="3">
        <v>1515000</v>
      </c>
      <c r="I89" s="6">
        <v>428070</v>
      </c>
      <c r="J89" s="6">
        <v>15000</v>
      </c>
      <c r="K89" s="3">
        <v>413070</v>
      </c>
      <c r="L89" s="3">
        <v>17211.25</v>
      </c>
    </row>
    <row r="90" spans="1:12" x14ac:dyDescent="0.25">
      <c r="A90" s="4" t="s">
        <v>132</v>
      </c>
      <c r="B90" s="16">
        <v>98</v>
      </c>
      <c r="C90" s="4">
        <v>38</v>
      </c>
      <c r="D90" s="3">
        <v>1819800</v>
      </c>
      <c r="E90" s="6">
        <v>200178</v>
      </c>
      <c r="F90" s="6">
        <v>15000</v>
      </c>
      <c r="G90" s="3">
        <v>2034978</v>
      </c>
      <c r="H90" s="3">
        <v>1571000</v>
      </c>
      <c r="I90" s="6">
        <v>463978</v>
      </c>
      <c r="J90" s="6">
        <v>15000</v>
      </c>
      <c r="K90" s="3">
        <v>448978</v>
      </c>
      <c r="L90" s="3">
        <v>18707.416666666668</v>
      </c>
    </row>
    <row r="91" spans="1:12" x14ac:dyDescent="0.25">
      <c r="A91" s="5" t="s">
        <v>133</v>
      </c>
      <c r="B91" s="16">
        <v>90</v>
      </c>
      <c r="C91" s="5">
        <v>38</v>
      </c>
      <c r="D91" s="3">
        <v>1737000</v>
      </c>
      <c r="E91" s="6">
        <v>191070</v>
      </c>
      <c r="F91" s="6">
        <v>15000</v>
      </c>
      <c r="G91" s="3">
        <v>1943070</v>
      </c>
      <c r="H91" s="3">
        <v>1515000</v>
      </c>
      <c r="I91" s="6">
        <v>428070</v>
      </c>
      <c r="J91" s="6">
        <v>15000</v>
      </c>
      <c r="K91" s="3">
        <v>413070</v>
      </c>
      <c r="L91" s="3">
        <v>17211.25</v>
      </c>
    </row>
    <row r="92" spans="1:12" x14ac:dyDescent="0.25">
      <c r="A92" s="4" t="s">
        <v>134</v>
      </c>
      <c r="B92" s="16">
        <v>90</v>
      </c>
      <c r="C92" s="4">
        <v>38</v>
      </c>
      <c r="D92" s="3">
        <v>1737000</v>
      </c>
      <c r="E92" s="6">
        <v>191070</v>
      </c>
      <c r="F92" s="6">
        <v>15000</v>
      </c>
      <c r="G92" s="3">
        <v>1943070</v>
      </c>
      <c r="H92" s="3">
        <v>1515000</v>
      </c>
      <c r="I92" s="6">
        <v>428070</v>
      </c>
      <c r="J92" s="6">
        <v>15000</v>
      </c>
      <c r="K92" s="3">
        <v>413070</v>
      </c>
      <c r="L92" s="3">
        <v>17211.25</v>
      </c>
    </row>
    <row r="93" spans="1:12" x14ac:dyDescent="0.25">
      <c r="A93" s="5" t="s">
        <v>135</v>
      </c>
      <c r="B93" s="16">
        <v>90</v>
      </c>
      <c r="C93" s="5">
        <v>38</v>
      </c>
      <c r="D93" s="3">
        <v>1737000</v>
      </c>
      <c r="E93" s="6">
        <v>191070</v>
      </c>
      <c r="F93" s="6">
        <v>15000</v>
      </c>
      <c r="G93" s="3">
        <v>1943070</v>
      </c>
      <c r="H93" s="3">
        <v>1515000</v>
      </c>
      <c r="I93" s="6">
        <v>428070</v>
      </c>
      <c r="J93" s="6">
        <v>15000</v>
      </c>
      <c r="K93" s="3">
        <v>413070</v>
      </c>
      <c r="L93" s="3">
        <v>17211.25</v>
      </c>
    </row>
    <row r="94" spans="1:12" x14ac:dyDescent="0.25">
      <c r="A94" s="4" t="s">
        <v>136</v>
      </c>
      <c r="B94" s="16">
        <v>90</v>
      </c>
      <c r="C94" s="4">
        <v>38</v>
      </c>
      <c r="D94" s="3">
        <v>1737000</v>
      </c>
      <c r="E94" s="6">
        <v>191070</v>
      </c>
      <c r="F94" s="6">
        <v>15000</v>
      </c>
      <c r="G94" s="3">
        <v>1943070</v>
      </c>
      <c r="H94" s="3">
        <v>1515000</v>
      </c>
      <c r="I94" s="6">
        <v>428070</v>
      </c>
      <c r="J94" s="6">
        <v>15000</v>
      </c>
      <c r="K94" s="3">
        <v>413070</v>
      </c>
      <c r="L94" s="3">
        <v>17211.25</v>
      </c>
    </row>
    <row r="95" spans="1:12" x14ac:dyDescent="0.25">
      <c r="A95" s="5" t="s">
        <v>137</v>
      </c>
      <c r="B95" s="16">
        <v>90</v>
      </c>
      <c r="C95" s="5">
        <v>38</v>
      </c>
      <c r="D95" s="3">
        <v>1782000</v>
      </c>
      <c r="E95" s="6">
        <v>196020</v>
      </c>
      <c r="F95" s="6">
        <v>15000</v>
      </c>
      <c r="G95" s="3">
        <v>1993020</v>
      </c>
      <c r="H95" s="3">
        <v>1515000</v>
      </c>
      <c r="I95" s="6">
        <v>478020</v>
      </c>
      <c r="J95" s="6">
        <v>15000</v>
      </c>
      <c r="K95" s="3">
        <v>463020</v>
      </c>
      <c r="L95" s="3">
        <v>19292.5</v>
      </c>
    </row>
    <row r="96" spans="1:12" x14ac:dyDescent="0.25">
      <c r="A96" s="4" t="s">
        <v>138</v>
      </c>
      <c r="B96" s="16">
        <v>90</v>
      </c>
      <c r="C96" s="4">
        <v>38</v>
      </c>
      <c r="D96" s="3">
        <v>1782000</v>
      </c>
      <c r="E96" s="6">
        <v>196020</v>
      </c>
      <c r="F96" s="6">
        <v>15000</v>
      </c>
      <c r="G96" s="3">
        <v>1993020</v>
      </c>
      <c r="H96" s="3">
        <v>1515000</v>
      </c>
      <c r="I96" s="6">
        <v>478020</v>
      </c>
      <c r="J96" s="6">
        <v>15000</v>
      </c>
      <c r="K96" s="3">
        <v>463020</v>
      </c>
      <c r="L96" s="3">
        <v>19292.5</v>
      </c>
    </row>
    <row r="97" spans="1:12" x14ac:dyDescent="0.25">
      <c r="A97" s="5" t="s">
        <v>139</v>
      </c>
      <c r="B97" s="16">
        <v>90</v>
      </c>
      <c r="C97" s="5">
        <v>38</v>
      </c>
      <c r="D97" s="3">
        <v>1782000</v>
      </c>
      <c r="E97" s="6">
        <v>196020</v>
      </c>
      <c r="F97" s="6">
        <v>15000</v>
      </c>
      <c r="G97" s="3">
        <v>1993020</v>
      </c>
      <c r="H97" s="3">
        <v>1515000</v>
      </c>
      <c r="I97" s="6">
        <v>478020</v>
      </c>
      <c r="J97" s="6">
        <v>15000</v>
      </c>
      <c r="K97" s="3">
        <v>463020</v>
      </c>
      <c r="L97" s="3">
        <v>19292.5</v>
      </c>
    </row>
    <row r="98" spans="1:12" x14ac:dyDescent="0.25">
      <c r="A98" s="4" t="s">
        <v>140</v>
      </c>
      <c r="B98" s="16">
        <v>109</v>
      </c>
      <c r="C98" s="4">
        <v>38</v>
      </c>
      <c r="D98" s="3">
        <v>1974300</v>
      </c>
      <c r="E98" s="6">
        <v>217173</v>
      </c>
      <c r="F98" s="6">
        <v>15000</v>
      </c>
      <c r="G98" s="3">
        <v>2206473</v>
      </c>
      <c r="H98" s="3">
        <v>1561000</v>
      </c>
      <c r="I98" s="6">
        <v>645473</v>
      </c>
      <c r="J98" s="6">
        <v>15000</v>
      </c>
      <c r="K98" s="3">
        <v>630473</v>
      </c>
      <c r="L98" s="3">
        <v>26269.708333333332</v>
      </c>
    </row>
    <row r="99" spans="1:12" x14ac:dyDescent="0.25">
      <c r="A99" s="5" t="s">
        <v>141</v>
      </c>
      <c r="B99" s="16">
        <v>90</v>
      </c>
      <c r="C99" s="5">
        <v>38</v>
      </c>
      <c r="D99" s="3">
        <v>1782000</v>
      </c>
      <c r="E99" s="6">
        <v>196020</v>
      </c>
      <c r="F99" s="6">
        <v>15000</v>
      </c>
      <c r="G99" s="3">
        <v>1993020</v>
      </c>
      <c r="H99" s="3">
        <v>1515000</v>
      </c>
      <c r="I99" s="6">
        <v>478020</v>
      </c>
      <c r="J99" s="6">
        <v>15000</v>
      </c>
      <c r="K99" s="3">
        <v>463020</v>
      </c>
      <c r="L99" s="3">
        <v>19292.5</v>
      </c>
    </row>
    <row r="100" spans="1:12" x14ac:dyDescent="0.25">
      <c r="A100" s="4" t="s">
        <v>142</v>
      </c>
      <c r="B100" s="16">
        <v>90</v>
      </c>
      <c r="C100" s="4">
        <v>38</v>
      </c>
      <c r="D100" s="3">
        <v>1782000</v>
      </c>
      <c r="E100" s="6">
        <v>196020</v>
      </c>
      <c r="F100" s="6">
        <v>15000</v>
      </c>
      <c r="G100" s="3">
        <v>1993020</v>
      </c>
      <c r="H100" s="3">
        <v>1515000</v>
      </c>
      <c r="I100" s="6">
        <v>478020</v>
      </c>
      <c r="J100" s="6">
        <v>15000</v>
      </c>
      <c r="K100" s="3">
        <v>463020</v>
      </c>
      <c r="L100" s="3">
        <v>19292.5</v>
      </c>
    </row>
    <row r="101" spans="1:12" x14ac:dyDescent="0.25">
      <c r="A101" s="5" t="s">
        <v>143</v>
      </c>
      <c r="B101" s="16">
        <v>90</v>
      </c>
      <c r="C101" s="5">
        <v>38</v>
      </c>
      <c r="D101" s="3">
        <v>1782000</v>
      </c>
      <c r="E101" s="6">
        <v>196020</v>
      </c>
      <c r="F101" s="6">
        <v>15000</v>
      </c>
      <c r="G101" s="3">
        <v>1993020</v>
      </c>
      <c r="H101" s="3">
        <v>1515000</v>
      </c>
      <c r="I101" s="6">
        <v>478020</v>
      </c>
      <c r="J101" s="6">
        <v>15000</v>
      </c>
      <c r="K101" s="3">
        <v>463020</v>
      </c>
      <c r="L101" s="3">
        <v>19292.5</v>
      </c>
    </row>
    <row r="102" spans="1:12" x14ac:dyDescent="0.25">
      <c r="A102" s="4" t="s">
        <v>144</v>
      </c>
      <c r="B102" s="16">
        <v>90</v>
      </c>
      <c r="C102" s="4">
        <v>38</v>
      </c>
      <c r="D102" s="3">
        <v>1782000</v>
      </c>
      <c r="E102" s="6">
        <v>196020</v>
      </c>
      <c r="F102" s="6">
        <v>15000</v>
      </c>
      <c r="G102" s="3">
        <v>1993020</v>
      </c>
      <c r="H102" s="3">
        <v>1515000</v>
      </c>
      <c r="I102" s="6">
        <v>478020</v>
      </c>
      <c r="J102" s="6">
        <v>15000</v>
      </c>
      <c r="K102" s="3">
        <v>463020</v>
      </c>
      <c r="L102" s="3">
        <v>19292.5</v>
      </c>
    </row>
    <row r="103" spans="1:12" x14ac:dyDescent="0.25">
      <c r="A103" s="5" t="s">
        <v>145</v>
      </c>
      <c r="B103" s="16">
        <v>90</v>
      </c>
      <c r="C103" s="5">
        <v>38</v>
      </c>
      <c r="D103" s="3">
        <v>1782000</v>
      </c>
      <c r="E103" s="6">
        <v>196020</v>
      </c>
      <c r="F103" s="6">
        <v>15000</v>
      </c>
      <c r="G103" s="3">
        <v>1993020</v>
      </c>
      <c r="H103" s="3">
        <v>1515000</v>
      </c>
      <c r="I103" s="6">
        <v>478020</v>
      </c>
      <c r="J103" s="6">
        <v>15000</v>
      </c>
      <c r="K103" s="3">
        <v>463020</v>
      </c>
      <c r="L103" s="3">
        <v>19292.5</v>
      </c>
    </row>
    <row r="104" spans="1:12" x14ac:dyDescent="0.25">
      <c r="A104" s="4" t="s">
        <v>146</v>
      </c>
      <c r="B104" s="16">
        <v>84</v>
      </c>
      <c r="C104" s="4">
        <v>38</v>
      </c>
      <c r="D104" s="3">
        <v>1731600</v>
      </c>
      <c r="E104" s="6">
        <v>190476</v>
      </c>
      <c r="F104" s="6">
        <v>15000</v>
      </c>
      <c r="G104" s="3">
        <v>1937076</v>
      </c>
      <c r="H104" s="3">
        <v>1472000</v>
      </c>
      <c r="I104" s="6">
        <v>465076</v>
      </c>
      <c r="J104" s="6">
        <v>15000</v>
      </c>
      <c r="K104" s="3">
        <v>450076</v>
      </c>
      <c r="L104" s="3">
        <v>18753.166666666668</v>
      </c>
    </row>
    <row r="105" spans="1:12" x14ac:dyDescent="0.25">
      <c r="A105" s="5" t="s">
        <v>147</v>
      </c>
      <c r="B105" s="16">
        <v>84</v>
      </c>
      <c r="C105" s="5">
        <v>38</v>
      </c>
      <c r="D105" s="3">
        <v>1731600</v>
      </c>
      <c r="E105" s="6">
        <v>190476</v>
      </c>
      <c r="F105" s="6">
        <v>15000</v>
      </c>
      <c r="G105" s="3">
        <v>1937076</v>
      </c>
      <c r="H105" s="3">
        <v>1472000</v>
      </c>
      <c r="I105" s="6">
        <v>465076</v>
      </c>
      <c r="J105" s="6">
        <v>15000</v>
      </c>
      <c r="K105" s="3">
        <v>450076</v>
      </c>
      <c r="L105" s="3">
        <v>18753.166666666668</v>
      </c>
    </row>
    <row r="106" spans="1:12" x14ac:dyDescent="0.25">
      <c r="A106" s="4" t="s">
        <v>148</v>
      </c>
      <c r="B106" s="16">
        <v>84</v>
      </c>
      <c r="C106" s="4">
        <v>38</v>
      </c>
      <c r="D106" s="3">
        <v>1731600</v>
      </c>
      <c r="E106" s="6">
        <v>190476</v>
      </c>
      <c r="F106" s="6">
        <v>15000</v>
      </c>
      <c r="G106" s="3">
        <v>1937076</v>
      </c>
      <c r="H106" s="3">
        <v>1472000</v>
      </c>
      <c r="I106" s="6">
        <v>465076</v>
      </c>
      <c r="J106" s="6">
        <v>15000</v>
      </c>
      <c r="K106" s="3">
        <v>450076</v>
      </c>
      <c r="L106" s="3">
        <v>18753.166666666668</v>
      </c>
    </row>
    <row r="107" spans="1:12" x14ac:dyDescent="0.25">
      <c r="A107" s="5" t="s">
        <v>149</v>
      </c>
      <c r="B107" s="16">
        <v>84</v>
      </c>
      <c r="C107" s="5">
        <v>38</v>
      </c>
      <c r="D107" s="3">
        <v>1773600</v>
      </c>
      <c r="E107" s="6">
        <v>195096</v>
      </c>
      <c r="F107" s="6">
        <v>15000</v>
      </c>
      <c r="G107" s="3">
        <v>1983696</v>
      </c>
      <c r="H107" s="3">
        <v>1472000</v>
      </c>
      <c r="I107" s="6">
        <v>511696</v>
      </c>
      <c r="J107" s="6">
        <v>15000</v>
      </c>
      <c r="K107" s="3">
        <v>496696</v>
      </c>
      <c r="L107" s="3">
        <v>20695.666666666668</v>
      </c>
    </row>
    <row r="108" spans="1:12" x14ac:dyDescent="0.25">
      <c r="A108" s="4" t="s">
        <v>150</v>
      </c>
      <c r="B108" s="16">
        <v>84</v>
      </c>
      <c r="C108" s="4">
        <v>38</v>
      </c>
      <c r="D108" s="3">
        <v>1773600</v>
      </c>
      <c r="E108" s="6">
        <v>195096</v>
      </c>
      <c r="F108" s="6">
        <v>15000</v>
      </c>
      <c r="G108" s="3">
        <v>1983696</v>
      </c>
      <c r="H108" s="3">
        <v>1472000</v>
      </c>
      <c r="I108" s="6">
        <v>511696</v>
      </c>
      <c r="J108" s="6">
        <v>15000</v>
      </c>
      <c r="K108" s="3">
        <v>496696</v>
      </c>
      <c r="L108" s="3">
        <v>20695.666666666668</v>
      </c>
    </row>
    <row r="109" spans="1:12" x14ac:dyDescent="0.25">
      <c r="A109" s="5" t="s">
        <v>151</v>
      </c>
      <c r="B109" s="16">
        <v>84</v>
      </c>
      <c r="C109" s="5">
        <v>38</v>
      </c>
      <c r="D109" s="3">
        <v>1773600</v>
      </c>
      <c r="E109" s="6">
        <v>195096</v>
      </c>
      <c r="F109" s="6">
        <v>15000</v>
      </c>
      <c r="G109" s="3">
        <v>1983696</v>
      </c>
      <c r="H109" s="3">
        <v>1472000</v>
      </c>
      <c r="I109" s="6">
        <v>511696</v>
      </c>
      <c r="J109" s="6">
        <v>15000</v>
      </c>
      <c r="K109" s="3">
        <v>496696</v>
      </c>
      <c r="L109" s="3">
        <v>20695.666666666668</v>
      </c>
    </row>
    <row r="110" spans="1:12" x14ac:dyDescent="0.25">
      <c r="A110" s="4" t="s">
        <v>152</v>
      </c>
      <c r="B110" s="16">
        <v>85</v>
      </c>
      <c r="C110" s="4">
        <v>38</v>
      </c>
      <c r="D110" s="3">
        <v>1808000</v>
      </c>
      <c r="E110" s="6">
        <v>198880</v>
      </c>
      <c r="F110" s="6">
        <v>15000</v>
      </c>
      <c r="G110" s="3">
        <v>2021880</v>
      </c>
      <c r="H110" s="3">
        <v>1479000</v>
      </c>
      <c r="I110" s="6">
        <v>542880</v>
      </c>
      <c r="J110" s="6">
        <v>15000</v>
      </c>
      <c r="K110" s="3">
        <v>527880</v>
      </c>
      <c r="L110" s="3">
        <v>21995</v>
      </c>
    </row>
    <row r="111" spans="1:12" x14ac:dyDescent="0.25">
      <c r="A111" s="5" t="s">
        <v>153</v>
      </c>
      <c r="B111" s="16">
        <v>84</v>
      </c>
      <c r="C111" s="5">
        <v>38</v>
      </c>
      <c r="D111" s="3">
        <v>1773600</v>
      </c>
      <c r="E111" s="6">
        <v>195096</v>
      </c>
      <c r="F111" s="6">
        <v>15000</v>
      </c>
      <c r="G111" s="3">
        <v>1983696</v>
      </c>
      <c r="H111" s="3">
        <v>1472000</v>
      </c>
      <c r="I111" s="6">
        <v>511696</v>
      </c>
      <c r="J111" s="6">
        <v>15000</v>
      </c>
      <c r="K111" s="3">
        <v>496696</v>
      </c>
      <c r="L111" s="3">
        <v>20695.666666666668</v>
      </c>
    </row>
    <row r="112" spans="1:12" x14ac:dyDescent="0.25">
      <c r="A112" s="4" t="s">
        <v>154</v>
      </c>
      <c r="B112" s="16">
        <v>84</v>
      </c>
      <c r="C112" s="4">
        <v>38</v>
      </c>
      <c r="D112" s="3">
        <v>1773600</v>
      </c>
      <c r="E112" s="6">
        <v>195096</v>
      </c>
      <c r="F112" s="6">
        <v>15000</v>
      </c>
      <c r="G112" s="3">
        <v>1983696</v>
      </c>
      <c r="H112" s="3">
        <v>1472000</v>
      </c>
      <c r="I112" s="6">
        <v>511696</v>
      </c>
      <c r="J112" s="6">
        <v>15000</v>
      </c>
      <c r="K112" s="3">
        <v>496696</v>
      </c>
      <c r="L112" s="3">
        <v>20695.666666666668</v>
      </c>
    </row>
    <row r="113" spans="1:12" x14ac:dyDescent="0.25">
      <c r="A113" s="5" t="s">
        <v>155</v>
      </c>
      <c r="B113" s="16">
        <v>108</v>
      </c>
      <c r="C113" s="5">
        <v>38</v>
      </c>
      <c r="D113" s="3">
        <v>1987200</v>
      </c>
      <c r="E113" s="6">
        <v>218592</v>
      </c>
      <c r="F113" s="6">
        <v>15000</v>
      </c>
      <c r="G113" s="3">
        <v>2220792</v>
      </c>
      <c r="H113" s="3">
        <v>1555000</v>
      </c>
      <c r="I113" s="6">
        <v>665792</v>
      </c>
      <c r="J113" s="6">
        <v>15000</v>
      </c>
      <c r="K113" s="3">
        <v>650792</v>
      </c>
      <c r="L113" s="3">
        <v>27116.333333333332</v>
      </c>
    </row>
    <row r="114" spans="1:12" x14ac:dyDescent="0.25">
      <c r="A114" s="4" t="s">
        <v>156</v>
      </c>
      <c r="B114" s="16">
        <v>90</v>
      </c>
      <c r="C114" s="4">
        <v>38</v>
      </c>
      <c r="D114" s="3">
        <v>1800000</v>
      </c>
      <c r="E114" s="6">
        <v>198000</v>
      </c>
      <c r="F114" s="6">
        <v>15000</v>
      </c>
      <c r="G114" s="3">
        <v>2013000</v>
      </c>
      <c r="H114" s="3">
        <v>1515000</v>
      </c>
      <c r="I114" s="6">
        <v>498000</v>
      </c>
      <c r="J114" s="6">
        <v>15000</v>
      </c>
      <c r="K114" s="3">
        <v>483000</v>
      </c>
      <c r="L114" s="3">
        <v>20125</v>
      </c>
    </row>
    <row r="115" spans="1:12" x14ac:dyDescent="0.25">
      <c r="A115" s="5" t="s">
        <v>157</v>
      </c>
      <c r="B115" s="16">
        <v>90</v>
      </c>
      <c r="C115" s="5">
        <v>38</v>
      </c>
      <c r="D115" s="3">
        <v>1800000</v>
      </c>
      <c r="E115" s="6">
        <v>198000</v>
      </c>
      <c r="F115" s="6">
        <v>15000</v>
      </c>
      <c r="G115" s="3">
        <v>2013000</v>
      </c>
      <c r="H115" s="3">
        <v>1515000</v>
      </c>
      <c r="I115" s="6">
        <v>498000</v>
      </c>
      <c r="J115" s="6">
        <v>15000</v>
      </c>
      <c r="K115" s="3">
        <v>483000</v>
      </c>
      <c r="L115" s="3">
        <v>20125</v>
      </c>
    </row>
    <row r="116" spans="1:12" x14ac:dyDescent="0.25">
      <c r="A116" s="4" t="s">
        <v>158</v>
      </c>
      <c r="B116" s="16">
        <v>90</v>
      </c>
      <c r="C116" s="4">
        <v>38</v>
      </c>
      <c r="D116" s="3">
        <v>1800000</v>
      </c>
      <c r="E116" s="6">
        <v>198000</v>
      </c>
      <c r="F116" s="6">
        <v>15000</v>
      </c>
      <c r="G116" s="3">
        <v>2013000</v>
      </c>
      <c r="H116" s="3">
        <v>1515000</v>
      </c>
      <c r="I116" s="6">
        <v>498000</v>
      </c>
      <c r="J116" s="6">
        <v>15000</v>
      </c>
      <c r="K116" s="3">
        <v>483000</v>
      </c>
      <c r="L116" s="3">
        <v>20125</v>
      </c>
    </row>
    <row r="117" spans="1:12" x14ac:dyDescent="0.25">
      <c r="A117" s="5" t="s">
        <v>159</v>
      </c>
      <c r="B117" s="16">
        <v>90</v>
      </c>
      <c r="C117" s="5">
        <v>38</v>
      </c>
      <c r="D117" s="3">
        <v>1800000</v>
      </c>
      <c r="E117" s="6">
        <v>198000</v>
      </c>
      <c r="F117" s="6">
        <v>15000</v>
      </c>
      <c r="G117" s="3">
        <v>2013000</v>
      </c>
      <c r="H117" s="3">
        <v>1515000</v>
      </c>
      <c r="I117" s="6">
        <v>498000</v>
      </c>
      <c r="J117" s="6">
        <v>15000</v>
      </c>
      <c r="K117" s="3">
        <v>483000</v>
      </c>
      <c r="L117" s="3">
        <v>20125</v>
      </c>
    </row>
    <row r="118" spans="1:12" x14ac:dyDescent="0.25">
      <c r="A118" s="4" t="s">
        <v>160</v>
      </c>
      <c r="B118" s="16">
        <v>90</v>
      </c>
      <c r="C118" s="4">
        <v>38</v>
      </c>
      <c r="D118" s="3">
        <v>1800000</v>
      </c>
      <c r="E118" s="6">
        <v>198000</v>
      </c>
      <c r="F118" s="6">
        <v>15000</v>
      </c>
      <c r="G118" s="3">
        <v>2013000</v>
      </c>
      <c r="H118" s="3">
        <v>1515000</v>
      </c>
      <c r="I118" s="6">
        <v>498000</v>
      </c>
      <c r="J118" s="6">
        <v>15000</v>
      </c>
      <c r="K118" s="3">
        <v>483000</v>
      </c>
      <c r="L118" s="3">
        <v>20125</v>
      </c>
    </row>
    <row r="119" spans="1:12" x14ac:dyDescent="0.25">
      <c r="A119" s="5" t="s">
        <v>161</v>
      </c>
      <c r="B119" s="16">
        <v>90</v>
      </c>
      <c r="C119" s="5">
        <v>38</v>
      </c>
      <c r="D119" s="3">
        <v>1800000</v>
      </c>
      <c r="E119" s="6">
        <v>198000</v>
      </c>
      <c r="F119" s="6">
        <v>15000</v>
      </c>
      <c r="G119" s="3">
        <v>2013000</v>
      </c>
      <c r="H119" s="3">
        <v>1515000</v>
      </c>
      <c r="I119" s="6">
        <v>498000</v>
      </c>
      <c r="J119" s="6">
        <v>15000</v>
      </c>
      <c r="K119" s="3">
        <v>483000</v>
      </c>
      <c r="L119" s="3">
        <v>20125</v>
      </c>
    </row>
    <row r="120" spans="1:12" x14ac:dyDescent="0.25">
      <c r="A120" s="4" t="s">
        <v>162</v>
      </c>
      <c r="B120" s="16">
        <v>90</v>
      </c>
      <c r="C120" s="4">
        <v>38</v>
      </c>
      <c r="D120" s="3">
        <v>1800000</v>
      </c>
      <c r="E120" s="6">
        <v>198000</v>
      </c>
      <c r="F120" s="6">
        <v>15000</v>
      </c>
      <c r="G120" s="3">
        <v>2013000</v>
      </c>
      <c r="H120" s="3">
        <v>1515000</v>
      </c>
      <c r="I120" s="6">
        <v>498000</v>
      </c>
      <c r="J120" s="6">
        <v>15000</v>
      </c>
      <c r="K120" s="3">
        <v>483000</v>
      </c>
      <c r="L120" s="3">
        <v>20125</v>
      </c>
    </row>
    <row r="121" spans="1:12" x14ac:dyDescent="0.25">
      <c r="A121" s="5" t="s">
        <v>163</v>
      </c>
      <c r="B121" s="16">
        <v>90</v>
      </c>
      <c r="C121" s="5">
        <v>38</v>
      </c>
      <c r="D121" s="3">
        <v>1800000</v>
      </c>
      <c r="E121" s="6">
        <v>198000</v>
      </c>
      <c r="F121" s="6">
        <v>15000</v>
      </c>
      <c r="G121" s="3">
        <v>2013000</v>
      </c>
      <c r="H121" s="3">
        <v>1515000</v>
      </c>
      <c r="I121" s="6">
        <v>498000</v>
      </c>
      <c r="J121" s="6">
        <v>15000</v>
      </c>
      <c r="K121" s="3">
        <v>483000</v>
      </c>
      <c r="L121" s="3">
        <v>20125</v>
      </c>
    </row>
    <row r="122" spans="1:12" x14ac:dyDescent="0.25">
      <c r="A122" s="4" t="s">
        <v>164</v>
      </c>
      <c r="B122" s="16">
        <v>100</v>
      </c>
      <c r="C122" s="4">
        <v>38</v>
      </c>
      <c r="D122" s="3">
        <v>1806000</v>
      </c>
      <c r="E122" s="6">
        <v>198660</v>
      </c>
      <c r="F122" s="6">
        <v>15000</v>
      </c>
      <c r="G122" s="3">
        <v>2019660</v>
      </c>
      <c r="H122" s="3">
        <v>1585000</v>
      </c>
      <c r="I122" s="6">
        <v>434660</v>
      </c>
      <c r="J122" s="6">
        <v>15000</v>
      </c>
      <c r="K122" s="3">
        <v>419660</v>
      </c>
      <c r="L122" s="3">
        <v>17485.833333333332</v>
      </c>
    </row>
    <row r="123" spans="1:12" x14ac:dyDescent="0.25">
      <c r="A123" s="5" t="s">
        <v>165</v>
      </c>
      <c r="B123" s="16">
        <v>90</v>
      </c>
      <c r="C123" s="5">
        <v>38</v>
      </c>
      <c r="D123" s="3">
        <v>1728000</v>
      </c>
      <c r="E123" s="6">
        <v>190080</v>
      </c>
      <c r="F123" s="6">
        <v>15000</v>
      </c>
      <c r="G123" s="3">
        <v>1933080</v>
      </c>
      <c r="H123" s="3">
        <v>1515000</v>
      </c>
      <c r="I123" s="6">
        <v>418080</v>
      </c>
      <c r="J123" s="6">
        <v>15000</v>
      </c>
      <c r="K123" s="3">
        <v>403080</v>
      </c>
      <c r="L123" s="3">
        <v>16795</v>
      </c>
    </row>
    <row r="124" spans="1:12" x14ac:dyDescent="0.25">
      <c r="A124" s="4" t="s">
        <v>166</v>
      </c>
      <c r="B124" s="16">
        <v>90</v>
      </c>
      <c r="C124" s="4">
        <v>38</v>
      </c>
      <c r="D124" s="3">
        <v>1728000</v>
      </c>
      <c r="E124" s="6">
        <v>190080</v>
      </c>
      <c r="F124" s="6">
        <v>15000</v>
      </c>
      <c r="G124" s="3">
        <v>1933080</v>
      </c>
      <c r="H124" s="3">
        <v>1515000</v>
      </c>
      <c r="I124" s="6">
        <v>418080</v>
      </c>
      <c r="J124" s="6">
        <v>15000</v>
      </c>
      <c r="K124" s="3">
        <v>403080</v>
      </c>
      <c r="L124" s="3">
        <v>16795</v>
      </c>
    </row>
    <row r="125" spans="1:12" x14ac:dyDescent="0.25">
      <c r="A125" s="5" t="s">
        <v>167</v>
      </c>
      <c r="B125" s="16">
        <v>100</v>
      </c>
      <c r="C125" s="5">
        <v>38</v>
      </c>
      <c r="D125" s="3">
        <v>1806000</v>
      </c>
      <c r="E125" s="6">
        <v>198660</v>
      </c>
      <c r="F125" s="6">
        <v>15000</v>
      </c>
      <c r="G125" s="3">
        <v>2019660</v>
      </c>
      <c r="H125" s="3">
        <v>1585000</v>
      </c>
      <c r="I125" s="6">
        <v>434660</v>
      </c>
      <c r="J125" s="6">
        <v>15000</v>
      </c>
      <c r="K125" s="3">
        <v>419660</v>
      </c>
      <c r="L125" s="3">
        <v>17485.833333333332</v>
      </c>
    </row>
    <row r="126" spans="1:12" x14ac:dyDescent="0.25">
      <c r="A126" s="4" t="s">
        <v>168</v>
      </c>
      <c r="B126" s="16">
        <v>90</v>
      </c>
      <c r="C126" s="4">
        <v>38</v>
      </c>
      <c r="D126" s="3">
        <v>1800000</v>
      </c>
      <c r="E126" s="6">
        <v>198000</v>
      </c>
      <c r="F126" s="6">
        <v>15000</v>
      </c>
      <c r="G126" s="3">
        <v>2013000</v>
      </c>
      <c r="H126" s="3">
        <v>1515000</v>
      </c>
      <c r="I126" s="6">
        <v>498000</v>
      </c>
      <c r="J126" s="6">
        <v>15000</v>
      </c>
      <c r="K126" s="3">
        <v>483000</v>
      </c>
      <c r="L126" s="3">
        <v>20125</v>
      </c>
    </row>
    <row r="127" spans="1:12" x14ac:dyDescent="0.25">
      <c r="A127" s="5" t="s">
        <v>169</v>
      </c>
      <c r="B127" s="16">
        <v>90</v>
      </c>
      <c r="C127" s="5">
        <v>38</v>
      </c>
      <c r="D127" s="3">
        <v>1800000</v>
      </c>
      <c r="E127" s="6">
        <v>198000</v>
      </c>
      <c r="F127" s="6">
        <v>15000</v>
      </c>
      <c r="G127" s="3">
        <v>2013000</v>
      </c>
      <c r="H127" s="3">
        <v>1515000</v>
      </c>
      <c r="I127" s="6">
        <v>498000</v>
      </c>
      <c r="J127" s="6">
        <v>15000</v>
      </c>
      <c r="K127" s="3">
        <v>483000</v>
      </c>
      <c r="L127" s="3">
        <v>20125</v>
      </c>
    </row>
    <row r="128" spans="1:12" x14ac:dyDescent="0.25">
      <c r="A128" s="4" t="s">
        <v>170</v>
      </c>
      <c r="B128" s="16">
        <v>90</v>
      </c>
      <c r="C128" s="4">
        <v>38</v>
      </c>
      <c r="D128" s="3">
        <v>1800000</v>
      </c>
      <c r="E128" s="6">
        <v>198000</v>
      </c>
      <c r="F128" s="6">
        <v>15000</v>
      </c>
      <c r="G128" s="3">
        <v>2013000</v>
      </c>
      <c r="H128" s="3">
        <v>1515000</v>
      </c>
      <c r="I128" s="6">
        <v>498000</v>
      </c>
      <c r="J128" s="6">
        <v>15000</v>
      </c>
      <c r="K128" s="3">
        <v>483000</v>
      </c>
      <c r="L128" s="3">
        <v>20125</v>
      </c>
    </row>
    <row r="129" spans="1:12" x14ac:dyDescent="0.25">
      <c r="A129" s="5" t="s">
        <v>171</v>
      </c>
      <c r="B129" s="16">
        <v>90</v>
      </c>
      <c r="C129" s="5">
        <v>38</v>
      </c>
      <c r="D129" s="3">
        <v>1800000</v>
      </c>
      <c r="E129" s="6">
        <v>198000</v>
      </c>
      <c r="F129" s="6">
        <v>15000</v>
      </c>
      <c r="G129" s="3">
        <v>2013000</v>
      </c>
      <c r="H129" s="3">
        <v>1515000</v>
      </c>
      <c r="I129" s="6">
        <v>498000</v>
      </c>
      <c r="J129" s="6">
        <v>15000</v>
      </c>
      <c r="K129" s="3">
        <v>483000</v>
      </c>
      <c r="L129" s="3">
        <v>20125</v>
      </c>
    </row>
    <row r="130" spans="1:12" x14ac:dyDescent="0.25">
      <c r="A130" s="4" t="s">
        <v>172</v>
      </c>
      <c r="B130" s="16">
        <v>90</v>
      </c>
      <c r="C130" s="4">
        <v>38</v>
      </c>
      <c r="D130" s="3">
        <v>1800000</v>
      </c>
      <c r="E130" s="6">
        <v>198000</v>
      </c>
      <c r="F130" s="6">
        <v>15000</v>
      </c>
      <c r="G130" s="3">
        <v>2013000</v>
      </c>
      <c r="H130" s="3">
        <v>1515000</v>
      </c>
      <c r="I130" s="6">
        <v>498000</v>
      </c>
      <c r="J130" s="6">
        <v>15000</v>
      </c>
      <c r="K130" s="3">
        <v>483000</v>
      </c>
      <c r="L130" s="3">
        <v>20125</v>
      </c>
    </row>
    <row r="131" spans="1:12" x14ac:dyDescent="0.25">
      <c r="A131" s="5" t="s">
        <v>173</v>
      </c>
      <c r="B131" s="16">
        <v>90</v>
      </c>
      <c r="C131" s="5">
        <v>38</v>
      </c>
      <c r="D131" s="3">
        <v>1800000</v>
      </c>
      <c r="E131" s="6">
        <v>198000</v>
      </c>
      <c r="F131" s="6">
        <v>15000</v>
      </c>
      <c r="G131" s="3">
        <v>2013000</v>
      </c>
      <c r="H131" s="3">
        <v>1515000</v>
      </c>
      <c r="I131" s="6">
        <v>498000</v>
      </c>
      <c r="J131" s="6">
        <v>15000</v>
      </c>
      <c r="K131" s="3">
        <v>483000</v>
      </c>
      <c r="L131" s="3">
        <v>20125</v>
      </c>
    </row>
    <row r="132" spans="1:12" x14ac:dyDescent="0.25">
      <c r="A132" s="4" t="s">
        <v>174</v>
      </c>
      <c r="B132" s="16">
        <v>90</v>
      </c>
      <c r="C132" s="4">
        <v>38</v>
      </c>
      <c r="D132" s="3">
        <v>1692000</v>
      </c>
      <c r="E132" s="6">
        <v>186120</v>
      </c>
      <c r="F132" s="6">
        <v>15000</v>
      </c>
      <c r="G132" s="3">
        <v>1893120</v>
      </c>
      <c r="H132" s="3">
        <v>1515000</v>
      </c>
      <c r="I132" s="6">
        <v>378120</v>
      </c>
      <c r="J132" s="6">
        <v>15000</v>
      </c>
      <c r="K132" s="3">
        <v>363120</v>
      </c>
      <c r="L132" s="3">
        <v>15130</v>
      </c>
    </row>
    <row r="133" spans="1:12" x14ac:dyDescent="0.25">
      <c r="A133" s="5" t="s">
        <v>175</v>
      </c>
      <c r="B133" s="16">
        <v>90</v>
      </c>
      <c r="C133" s="5">
        <v>38</v>
      </c>
      <c r="D133" s="3">
        <v>1692000</v>
      </c>
      <c r="E133" s="6">
        <v>186120</v>
      </c>
      <c r="F133" s="6">
        <v>15000</v>
      </c>
      <c r="G133" s="3">
        <v>1893120</v>
      </c>
      <c r="H133" s="3">
        <v>1515000</v>
      </c>
      <c r="I133" s="6">
        <v>378120</v>
      </c>
      <c r="J133" s="6">
        <v>15000</v>
      </c>
      <c r="K133" s="3">
        <v>363120</v>
      </c>
      <c r="L133" s="3">
        <v>15130</v>
      </c>
    </row>
    <row r="134" spans="1:12" x14ac:dyDescent="0.25">
      <c r="A134" s="4" t="s">
        <v>176</v>
      </c>
      <c r="B134" s="16">
        <v>90</v>
      </c>
      <c r="C134" s="4">
        <v>38</v>
      </c>
      <c r="D134" s="3">
        <v>1692000</v>
      </c>
      <c r="E134" s="6">
        <v>186120</v>
      </c>
      <c r="F134" s="6">
        <v>15000</v>
      </c>
      <c r="G134" s="3">
        <v>1893120</v>
      </c>
      <c r="H134" s="3">
        <v>1515000</v>
      </c>
      <c r="I134" s="6">
        <v>378120</v>
      </c>
      <c r="J134" s="6">
        <v>15000</v>
      </c>
      <c r="K134" s="3">
        <v>363120</v>
      </c>
      <c r="L134" s="3">
        <v>15130</v>
      </c>
    </row>
    <row r="135" spans="1:12" x14ac:dyDescent="0.25">
      <c r="A135" s="5" t="s">
        <v>177</v>
      </c>
      <c r="B135" s="16">
        <v>90</v>
      </c>
      <c r="C135" s="5">
        <v>38</v>
      </c>
      <c r="D135" s="3">
        <v>1692000</v>
      </c>
      <c r="E135" s="6">
        <v>186120</v>
      </c>
      <c r="F135" s="6">
        <v>15000</v>
      </c>
      <c r="G135" s="3">
        <v>1893120</v>
      </c>
      <c r="H135" s="3">
        <v>1515000</v>
      </c>
      <c r="I135" s="6">
        <v>378120</v>
      </c>
      <c r="J135" s="6">
        <v>15000</v>
      </c>
      <c r="K135" s="3">
        <v>363120</v>
      </c>
      <c r="L135" s="3">
        <v>15130</v>
      </c>
    </row>
    <row r="136" spans="1:12" x14ac:dyDescent="0.25">
      <c r="A136" s="4" t="s">
        <v>178</v>
      </c>
      <c r="B136" s="16">
        <v>90</v>
      </c>
      <c r="C136" s="4">
        <v>38</v>
      </c>
      <c r="D136" s="3">
        <v>1692000</v>
      </c>
      <c r="E136" s="6">
        <v>186120</v>
      </c>
      <c r="F136" s="6">
        <v>15000</v>
      </c>
      <c r="G136" s="3">
        <v>1893120</v>
      </c>
      <c r="H136" s="3">
        <v>1515000</v>
      </c>
      <c r="I136" s="6">
        <v>378120</v>
      </c>
      <c r="J136" s="6">
        <v>15000</v>
      </c>
      <c r="K136" s="3">
        <v>363120</v>
      </c>
      <c r="L136" s="3">
        <v>15130</v>
      </c>
    </row>
    <row r="137" spans="1:12" x14ac:dyDescent="0.25">
      <c r="A137" s="5" t="s">
        <v>179</v>
      </c>
      <c r="B137" s="16">
        <v>90</v>
      </c>
      <c r="C137" s="5">
        <v>38</v>
      </c>
      <c r="D137" s="3">
        <v>1737000</v>
      </c>
      <c r="E137" s="6">
        <v>191070</v>
      </c>
      <c r="F137" s="6">
        <v>15000</v>
      </c>
      <c r="G137" s="3">
        <v>1943070</v>
      </c>
      <c r="H137" s="3">
        <v>1515000</v>
      </c>
      <c r="I137" s="6">
        <v>428070</v>
      </c>
      <c r="J137" s="6">
        <v>15000</v>
      </c>
      <c r="K137" s="3">
        <v>413070</v>
      </c>
      <c r="L137" s="3">
        <v>17211.25</v>
      </c>
    </row>
    <row r="138" spans="1:12" x14ac:dyDescent="0.25">
      <c r="A138" s="4" t="s">
        <v>180</v>
      </c>
      <c r="B138" s="16">
        <v>90</v>
      </c>
      <c r="C138" s="4">
        <v>38</v>
      </c>
      <c r="D138" s="3">
        <v>1737000</v>
      </c>
      <c r="E138" s="6">
        <v>191070</v>
      </c>
      <c r="F138" s="6">
        <v>15000</v>
      </c>
      <c r="G138" s="3">
        <v>1943070</v>
      </c>
      <c r="H138" s="3">
        <v>1515000</v>
      </c>
      <c r="I138" s="6">
        <v>428070</v>
      </c>
      <c r="J138" s="6">
        <v>15000</v>
      </c>
      <c r="K138" s="3">
        <v>413070</v>
      </c>
      <c r="L138" s="3">
        <v>17211.25</v>
      </c>
    </row>
    <row r="139" spans="1:12" x14ac:dyDescent="0.25">
      <c r="A139" s="5" t="s">
        <v>181</v>
      </c>
      <c r="B139" s="16">
        <v>90</v>
      </c>
      <c r="C139" s="5">
        <v>38</v>
      </c>
      <c r="D139" s="3">
        <v>1737000</v>
      </c>
      <c r="E139" s="6">
        <v>191070</v>
      </c>
      <c r="F139" s="6">
        <v>15000</v>
      </c>
      <c r="G139" s="3">
        <v>1943070</v>
      </c>
      <c r="H139" s="3">
        <v>1515000</v>
      </c>
      <c r="I139" s="6">
        <v>428070</v>
      </c>
      <c r="J139" s="6">
        <v>15000</v>
      </c>
      <c r="K139" s="3">
        <v>413070</v>
      </c>
      <c r="L139" s="3">
        <v>17211.25</v>
      </c>
    </row>
    <row r="140" spans="1:12" x14ac:dyDescent="0.25">
      <c r="A140" s="4" t="s">
        <v>182</v>
      </c>
      <c r="B140" s="16">
        <v>90</v>
      </c>
      <c r="C140" s="4">
        <v>38</v>
      </c>
      <c r="D140" s="3">
        <v>1737000</v>
      </c>
      <c r="E140" s="6">
        <v>191070</v>
      </c>
      <c r="F140" s="6">
        <v>15000</v>
      </c>
      <c r="G140" s="3">
        <v>1943070</v>
      </c>
      <c r="H140" s="3">
        <v>1515000</v>
      </c>
      <c r="I140" s="6">
        <v>428070</v>
      </c>
      <c r="J140" s="6">
        <v>15000</v>
      </c>
      <c r="K140" s="3">
        <v>413070</v>
      </c>
      <c r="L140" s="3">
        <v>17211.25</v>
      </c>
    </row>
    <row r="141" spans="1:12" x14ac:dyDescent="0.25">
      <c r="A141" s="5" t="s">
        <v>183</v>
      </c>
      <c r="B141" s="16">
        <v>90</v>
      </c>
      <c r="C141" s="5">
        <v>38</v>
      </c>
      <c r="D141" s="3">
        <v>1737000</v>
      </c>
      <c r="E141" s="6">
        <v>191070</v>
      </c>
      <c r="F141" s="6">
        <v>15000</v>
      </c>
      <c r="G141" s="3">
        <v>1943070</v>
      </c>
      <c r="H141" s="3">
        <v>1515000</v>
      </c>
      <c r="I141" s="6">
        <v>428070</v>
      </c>
      <c r="J141" s="6">
        <v>15000</v>
      </c>
      <c r="K141" s="3">
        <v>413070</v>
      </c>
      <c r="L141" s="3">
        <v>17211.25</v>
      </c>
    </row>
    <row r="142" spans="1:12" x14ac:dyDescent="0.25">
      <c r="A142" s="4" t="s">
        <v>184</v>
      </c>
      <c r="B142" s="16">
        <v>90</v>
      </c>
      <c r="C142" s="4">
        <v>38</v>
      </c>
      <c r="D142" s="3">
        <v>1737000</v>
      </c>
      <c r="E142" s="6">
        <v>191070</v>
      </c>
      <c r="F142" s="6">
        <v>15000</v>
      </c>
      <c r="G142" s="3">
        <v>1943070</v>
      </c>
      <c r="H142" s="3">
        <v>1515000</v>
      </c>
      <c r="I142" s="6">
        <v>428070</v>
      </c>
      <c r="J142" s="6">
        <v>15000</v>
      </c>
      <c r="K142" s="3">
        <v>413070</v>
      </c>
      <c r="L142" s="3">
        <v>17211.25</v>
      </c>
    </row>
    <row r="143" spans="1:12" x14ac:dyDescent="0.25">
      <c r="A143" s="5" t="s">
        <v>185</v>
      </c>
      <c r="B143" s="16">
        <v>90</v>
      </c>
      <c r="C143" s="5">
        <v>38</v>
      </c>
      <c r="D143" s="3">
        <v>1737000</v>
      </c>
      <c r="E143" s="6">
        <v>191070</v>
      </c>
      <c r="F143" s="6">
        <v>15000</v>
      </c>
      <c r="G143" s="3">
        <v>1943070</v>
      </c>
      <c r="H143" s="3">
        <v>1515000</v>
      </c>
      <c r="I143" s="6">
        <v>428070</v>
      </c>
      <c r="J143" s="6">
        <v>15000</v>
      </c>
      <c r="K143" s="3">
        <v>413070</v>
      </c>
      <c r="L143" s="3">
        <v>17211.25</v>
      </c>
    </row>
    <row r="144" spans="1:12" x14ac:dyDescent="0.25">
      <c r="A144" s="4" t="s">
        <v>186</v>
      </c>
      <c r="B144" s="16">
        <v>90</v>
      </c>
      <c r="C144" s="4">
        <v>38</v>
      </c>
      <c r="D144" s="3">
        <v>1737000</v>
      </c>
      <c r="E144" s="6">
        <v>191070</v>
      </c>
      <c r="F144" s="6">
        <v>15000</v>
      </c>
      <c r="G144" s="3">
        <v>1943070</v>
      </c>
      <c r="H144" s="3">
        <v>1515000</v>
      </c>
      <c r="I144" s="6">
        <v>428070</v>
      </c>
      <c r="J144" s="6">
        <v>15000</v>
      </c>
      <c r="K144" s="3">
        <v>413070</v>
      </c>
      <c r="L144" s="3">
        <v>17211.25</v>
      </c>
    </row>
    <row r="145" spans="1:12" x14ac:dyDescent="0.25">
      <c r="A145" s="5" t="s">
        <v>187</v>
      </c>
      <c r="B145" s="16">
        <v>90</v>
      </c>
      <c r="C145" s="5">
        <v>38</v>
      </c>
      <c r="D145" s="3">
        <v>1737000</v>
      </c>
      <c r="E145" s="6">
        <v>191070</v>
      </c>
      <c r="F145" s="6">
        <v>15000</v>
      </c>
      <c r="G145" s="3">
        <v>1943070</v>
      </c>
      <c r="H145" s="3">
        <v>1515000</v>
      </c>
      <c r="I145" s="6">
        <v>428070</v>
      </c>
      <c r="J145" s="6">
        <v>15000</v>
      </c>
      <c r="K145" s="3">
        <v>413070</v>
      </c>
      <c r="L145" s="3">
        <v>17211.25</v>
      </c>
    </row>
    <row r="146" spans="1:12" x14ac:dyDescent="0.25">
      <c r="A146" s="4" t="s">
        <v>188</v>
      </c>
      <c r="B146" s="16">
        <v>102</v>
      </c>
      <c r="C146" s="4">
        <v>38</v>
      </c>
      <c r="D146" s="3">
        <v>1831800</v>
      </c>
      <c r="E146" s="6">
        <v>201498</v>
      </c>
      <c r="F146" s="6">
        <v>15000</v>
      </c>
      <c r="G146" s="3">
        <v>2048298</v>
      </c>
      <c r="H146" s="3">
        <v>1599000</v>
      </c>
      <c r="I146" s="6">
        <v>449298</v>
      </c>
      <c r="J146" s="6">
        <v>15000</v>
      </c>
      <c r="K146" s="3">
        <v>434298</v>
      </c>
      <c r="L146" s="3">
        <v>18095.75</v>
      </c>
    </row>
    <row r="147" spans="1:12" x14ac:dyDescent="0.25">
      <c r="A147" s="5" t="s">
        <v>189</v>
      </c>
      <c r="B147" s="16">
        <v>90</v>
      </c>
      <c r="C147" s="5">
        <v>38</v>
      </c>
      <c r="D147" s="3">
        <v>1737000</v>
      </c>
      <c r="E147" s="6">
        <v>191070</v>
      </c>
      <c r="F147" s="6">
        <v>15000</v>
      </c>
      <c r="G147" s="3">
        <v>1943070</v>
      </c>
      <c r="H147" s="3">
        <v>1515000</v>
      </c>
      <c r="I147" s="6">
        <v>428070</v>
      </c>
      <c r="J147" s="6">
        <v>15000</v>
      </c>
      <c r="K147" s="3">
        <v>413070</v>
      </c>
      <c r="L147" s="3">
        <v>17211.25</v>
      </c>
    </row>
    <row r="148" spans="1:12" x14ac:dyDescent="0.25">
      <c r="A148" s="4" t="s">
        <v>190</v>
      </c>
      <c r="B148" s="16">
        <v>90</v>
      </c>
      <c r="C148" s="4">
        <v>38</v>
      </c>
      <c r="D148" s="3">
        <v>1737000</v>
      </c>
      <c r="E148" s="6">
        <v>191070</v>
      </c>
      <c r="F148" s="6">
        <v>15000</v>
      </c>
      <c r="G148" s="3">
        <v>1943070</v>
      </c>
      <c r="H148" s="3">
        <v>1515000</v>
      </c>
      <c r="I148" s="6">
        <v>428070</v>
      </c>
      <c r="J148" s="6">
        <v>15000</v>
      </c>
      <c r="K148" s="3">
        <v>413070</v>
      </c>
      <c r="L148" s="3">
        <v>17211.25</v>
      </c>
    </row>
    <row r="149" spans="1:12" x14ac:dyDescent="0.25">
      <c r="A149" s="5" t="s">
        <v>191</v>
      </c>
      <c r="B149" s="16">
        <v>90</v>
      </c>
      <c r="C149" s="5">
        <v>38</v>
      </c>
      <c r="D149" s="3">
        <v>1737000</v>
      </c>
      <c r="E149" s="6">
        <v>191070</v>
      </c>
      <c r="F149" s="6">
        <v>15000</v>
      </c>
      <c r="G149" s="3">
        <v>1943070</v>
      </c>
      <c r="H149" s="3">
        <v>1515000</v>
      </c>
      <c r="I149" s="6">
        <v>428070</v>
      </c>
      <c r="J149" s="6">
        <v>15000</v>
      </c>
      <c r="K149" s="3">
        <v>413070</v>
      </c>
      <c r="L149" s="3">
        <v>17211.25</v>
      </c>
    </row>
    <row r="150" spans="1:12" x14ac:dyDescent="0.25">
      <c r="A150" s="4" t="s">
        <v>192</v>
      </c>
      <c r="B150" s="16">
        <v>90</v>
      </c>
      <c r="C150" s="4">
        <v>38</v>
      </c>
      <c r="D150" s="3">
        <v>1737000</v>
      </c>
      <c r="E150" s="6">
        <v>191070</v>
      </c>
      <c r="F150" s="6">
        <v>15000</v>
      </c>
      <c r="G150" s="3">
        <v>1943070</v>
      </c>
      <c r="H150" s="3">
        <v>1515000</v>
      </c>
      <c r="I150" s="6">
        <v>428070</v>
      </c>
      <c r="J150" s="6">
        <v>15000</v>
      </c>
      <c r="K150" s="3">
        <v>413070</v>
      </c>
      <c r="L150" s="3">
        <v>17211.25</v>
      </c>
    </row>
    <row r="151" spans="1:12" x14ac:dyDescent="0.25">
      <c r="A151" s="5" t="s">
        <v>193</v>
      </c>
      <c r="B151" s="16">
        <v>90</v>
      </c>
      <c r="C151" s="5">
        <v>38</v>
      </c>
      <c r="D151" s="3">
        <v>1737000</v>
      </c>
      <c r="E151" s="6">
        <v>191070</v>
      </c>
      <c r="F151" s="6">
        <v>15000</v>
      </c>
      <c r="G151" s="3">
        <v>1943070</v>
      </c>
      <c r="H151" s="3">
        <v>1515000</v>
      </c>
      <c r="I151" s="6">
        <v>428070</v>
      </c>
      <c r="J151" s="6">
        <v>15000</v>
      </c>
      <c r="K151" s="3">
        <v>413070</v>
      </c>
      <c r="L151" s="3">
        <v>17211.25</v>
      </c>
    </row>
    <row r="152" spans="1:12" x14ac:dyDescent="0.25">
      <c r="A152" s="4" t="s">
        <v>194</v>
      </c>
      <c r="B152" s="16">
        <v>90</v>
      </c>
      <c r="C152" s="4">
        <v>38</v>
      </c>
      <c r="D152" s="3">
        <v>1782000</v>
      </c>
      <c r="E152" s="6">
        <v>196020</v>
      </c>
      <c r="F152" s="6">
        <v>15000</v>
      </c>
      <c r="G152" s="3">
        <v>1993020</v>
      </c>
      <c r="H152" s="3">
        <v>1515000</v>
      </c>
      <c r="I152" s="6">
        <v>478020</v>
      </c>
      <c r="J152" s="6">
        <v>15000</v>
      </c>
      <c r="K152" s="3">
        <v>463020</v>
      </c>
      <c r="L152" s="3">
        <v>19292.5</v>
      </c>
    </row>
    <row r="153" spans="1:12" x14ac:dyDescent="0.25">
      <c r="A153" s="5" t="s">
        <v>195</v>
      </c>
      <c r="B153" s="16">
        <v>90</v>
      </c>
      <c r="C153" s="5">
        <v>38</v>
      </c>
      <c r="D153" s="3">
        <v>1782000</v>
      </c>
      <c r="E153" s="6">
        <v>196020</v>
      </c>
      <c r="F153" s="6">
        <v>15000</v>
      </c>
      <c r="G153" s="3">
        <v>1993020</v>
      </c>
      <c r="H153" s="3">
        <v>1515000</v>
      </c>
      <c r="I153" s="6">
        <v>478020</v>
      </c>
      <c r="J153" s="6">
        <v>15000</v>
      </c>
      <c r="K153" s="3">
        <v>463020</v>
      </c>
      <c r="L153" s="3">
        <v>19292.5</v>
      </c>
    </row>
    <row r="154" spans="1:12" x14ac:dyDescent="0.25">
      <c r="A154" s="4" t="s">
        <v>196</v>
      </c>
      <c r="B154" s="16">
        <v>113</v>
      </c>
      <c r="C154" s="4">
        <v>38</v>
      </c>
      <c r="D154" s="3">
        <v>2009100</v>
      </c>
      <c r="E154" s="6">
        <v>221001</v>
      </c>
      <c r="F154" s="6">
        <v>15000</v>
      </c>
      <c r="G154" s="3">
        <v>2245101</v>
      </c>
      <c r="H154" s="3">
        <v>1588000</v>
      </c>
      <c r="I154" s="6">
        <v>657101</v>
      </c>
      <c r="J154" s="6">
        <v>15000</v>
      </c>
      <c r="K154" s="3">
        <v>642101</v>
      </c>
      <c r="L154" s="3">
        <v>26754.208333333332</v>
      </c>
    </row>
    <row r="155" spans="1:12" x14ac:dyDescent="0.25">
      <c r="A155" s="5" t="s">
        <v>197</v>
      </c>
      <c r="B155" s="16">
        <v>90</v>
      </c>
      <c r="C155" s="5">
        <v>38</v>
      </c>
      <c r="D155" s="3">
        <v>1782000</v>
      </c>
      <c r="E155" s="6">
        <v>196020</v>
      </c>
      <c r="F155" s="6">
        <v>15000</v>
      </c>
      <c r="G155" s="3">
        <v>1993020</v>
      </c>
      <c r="H155" s="3">
        <v>1515000</v>
      </c>
      <c r="I155" s="6">
        <v>478020</v>
      </c>
      <c r="J155" s="6">
        <v>15000</v>
      </c>
      <c r="K155" s="3">
        <v>463020</v>
      </c>
      <c r="L155" s="3">
        <v>19292.5</v>
      </c>
    </row>
    <row r="156" spans="1:12" x14ac:dyDescent="0.25">
      <c r="A156" s="4" t="s">
        <v>198</v>
      </c>
      <c r="B156" s="16">
        <v>90</v>
      </c>
      <c r="C156" s="4">
        <v>38</v>
      </c>
      <c r="D156" s="3">
        <v>1782000</v>
      </c>
      <c r="E156" s="6">
        <v>196020</v>
      </c>
      <c r="F156" s="6">
        <v>15000</v>
      </c>
      <c r="G156" s="3">
        <v>1993020</v>
      </c>
      <c r="H156" s="3">
        <v>1515000</v>
      </c>
      <c r="I156" s="6">
        <v>478020</v>
      </c>
      <c r="J156" s="6">
        <v>15000</v>
      </c>
      <c r="K156" s="3">
        <v>463020</v>
      </c>
      <c r="L156" s="3">
        <v>19292.5</v>
      </c>
    </row>
    <row r="157" spans="1:12" x14ac:dyDescent="0.25">
      <c r="A157" s="5" t="s">
        <v>199</v>
      </c>
      <c r="B157" s="16">
        <v>90</v>
      </c>
      <c r="C157" s="5">
        <v>38</v>
      </c>
      <c r="D157" s="3">
        <v>1782000</v>
      </c>
      <c r="E157" s="6">
        <v>196020</v>
      </c>
      <c r="F157" s="6">
        <v>15000</v>
      </c>
      <c r="G157" s="3">
        <v>1993020</v>
      </c>
      <c r="H157" s="3">
        <v>1515000</v>
      </c>
      <c r="I157" s="6">
        <v>478020</v>
      </c>
      <c r="J157" s="6">
        <v>15000</v>
      </c>
      <c r="K157" s="3">
        <v>463020</v>
      </c>
      <c r="L157" s="3">
        <v>19292.5</v>
      </c>
    </row>
    <row r="158" spans="1:12" x14ac:dyDescent="0.25">
      <c r="A158" s="4" t="s">
        <v>200</v>
      </c>
      <c r="B158" s="16">
        <v>90</v>
      </c>
      <c r="C158" s="4">
        <v>38</v>
      </c>
      <c r="D158" s="3">
        <v>1782000</v>
      </c>
      <c r="E158" s="6">
        <v>196020</v>
      </c>
      <c r="F158" s="6">
        <v>15000</v>
      </c>
      <c r="G158" s="3">
        <v>1993020</v>
      </c>
      <c r="H158" s="3">
        <v>1515000</v>
      </c>
      <c r="I158" s="6">
        <v>478020</v>
      </c>
      <c r="J158" s="6">
        <v>15000</v>
      </c>
      <c r="K158" s="3">
        <v>463020</v>
      </c>
      <c r="L158" s="3">
        <v>19292.5</v>
      </c>
    </row>
    <row r="159" spans="1:12" x14ac:dyDescent="0.25">
      <c r="A159" s="5" t="s">
        <v>201</v>
      </c>
      <c r="B159" s="16">
        <v>90</v>
      </c>
      <c r="C159" s="5">
        <v>38</v>
      </c>
      <c r="D159" s="3">
        <v>1782000</v>
      </c>
      <c r="E159" s="6">
        <v>196020</v>
      </c>
      <c r="F159" s="6">
        <v>15000</v>
      </c>
      <c r="G159" s="3">
        <v>1993020</v>
      </c>
      <c r="H159" s="3">
        <v>1515000</v>
      </c>
      <c r="I159" s="6">
        <v>478020</v>
      </c>
      <c r="J159" s="6">
        <v>15000</v>
      </c>
      <c r="K159" s="3">
        <v>463020</v>
      </c>
      <c r="L159" s="3">
        <v>19292.5</v>
      </c>
    </row>
    <row r="160" spans="1:12" x14ac:dyDescent="0.25">
      <c r="A160" s="4" t="s">
        <v>202</v>
      </c>
      <c r="B160" s="16">
        <v>96</v>
      </c>
      <c r="C160" s="4">
        <v>38</v>
      </c>
      <c r="D160" s="3">
        <v>1861200</v>
      </c>
      <c r="E160" s="6">
        <v>204732</v>
      </c>
      <c r="F160" s="6">
        <v>15000</v>
      </c>
      <c r="G160" s="3">
        <v>2080932</v>
      </c>
      <c r="H160" s="3">
        <v>1557000</v>
      </c>
      <c r="I160" s="6">
        <v>523932</v>
      </c>
      <c r="J160" s="6">
        <v>15000</v>
      </c>
      <c r="K160" s="3">
        <v>508932</v>
      </c>
      <c r="L160" s="3">
        <v>21205.5</v>
      </c>
    </row>
    <row r="161" spans="1:12" x14ac:dyDescent="0.25">
      <c r="A161" s="5" t="s">
        <v>203</v>
      </c>
      <c r="B161" s="16">
        <v>89</v>
      </c>
      <c r="C161" s="5">
        <v>38</v>
      </c>
      <c r="D161" s="3">
        <v>1773600</v>
      </c>
      <c r="E161" s="6">
        <v>195096</v>
      </c>
      <c r="F161" s="6">
        <v>15000</v>
      </c>
      <c r="G161" s="3">
        <v>1983696</v>
      </c>
      <c r="H161" s="3">
        <v>1508000</v>
      </c>
      <c r="I161" s="6">
        <v>475696</v>
      </c>
      <c r="J161" s="6">
        <v>15000</v>
      </c>
      <c r="K161" s="3">
        <v>460696</v>
      </c>
      <c r="L161" s="3">
        <v>19195.666666666668</v>
      </c>
    </row>
    <row r="162" spans="1:12" x14ac:dyDescent="0.25">
      <c r="A162" s="4" t="s">
        <v>204</v>
      </c>
      <c r="B162" s="16">
        <v>84</v>
      </c>
      <c r="C162" s="4">
        <v>38</v>
      </c>
      <c r="D162" s="3">
        <v>1731600</v>
      </c>
      <c r="E162" s="6">
        <v>190476</v>
      </c>
      <c r="F162" s="6">
        <v>15000</v>
      </c>
      <c r="G162" s="3">
        <v>1937076</v>
      </c>
      <c r="H162" s="3">
        <v>1472000</v>
      </c>
      <c r="I162" s="6">
        <v>465076</v>
      </c>
      <c r="J162" s="6">
        <v>15000</v>
      </c>
      <c r="K162" s="3">
        <v>450076</v>
      </c>
      <c r="L162" s="3">
        <v>18753.166666666668</v>
      </c>
    </row>
    <row r="163" spans="1:12" x14ac:dyDescent="0.25">
      <c r="A163" s="5" t="s">
        <v>205</v>
      </c>
      <c r="B163" s="16">
        <v>100</v>
      </c>
      <c r="C163" s="5">
        <v>38</v>
      </c>
      <c r="D163" s="3">
        <v>1886000</v>
      </c>
      <c r="E163" s="6">
        <v>207460</v>
      </c>
      <c r="F163" s="6">
        <v>15000</v>
      </c>
      <c r="G163" s="3">
        <v>2108460</v>
      </c>
      <c r="H163" s="3">
        <v>1585000</v>
      </c>
      <c r="I163" s="6">
        <v>523460</v>
      </c>
      <c r="J163" s="6">
        <v>15000</v>
      </c>
      <c r="K163" s="3">
        <v>508460</v>
      </c>
      <c r="L163" s="3">
        <v>21185.833333333332</v>
      </c>
    </row>
    <row r="164" spans="1:12" x14ac:dyDescent="0.25">
      <c r="A164" s="4" t="s">
        <v>206</v>
      </c>
      <c r="B164" s="16">
        <v>84</v>
      </c>
      <c r="C164" s="4">
        <v>38</v>
      </c>
      <c r="D164" s="3">
        <v>1731600</v>
      </c>
      <c r="E164" s="6">
        <v>190476</v>
      </c>
      <c r="F164" s="6">
        <v>15000</v>
      </c>
      <c r="G164" s="3">
        <v>1937076</v>
      </c>
      <c r="H164" s="3">
        <v>1472000</v>
      </c>
      <c r="I164" s="6">
        <v>465076</v>
      </c>
      <c r="J164" s="6">
        <v>15000</v>
      </c>
      <c r="K164" s="3">
        <v>450076</v>
      </c>
      <c r="L164" s="3">
        <v>18753.166666666668</v>
      </c>
    </row>
    <row r="165" spans="1:12" x14ac:dyDescent="0.25">
      <c r="A165" s="5" t="s">
        <v>207</v>
      </c>
      <c r="B165" s="16">
        <v>84</v>
      </c>
      <c r="C165" s="5">
        <v>38</v>
      </c>
      <c r="D165" s="3">
        <v>1731600</v>
      </c>
      <c r="E165" s="6">
        <v>190476</v>
      </c>
      <c r="F165" s="6">
        <v>15000</v>
      </c>
      <c r="G165" s="3">
        <v>1937076</v>
      </c>
      <c r="H165" s="3">
        <v>1472000</v>
      </c>
      <c r="I165" s="6">
        <v>465076</v>
      </c>
      <c r="J165" s="6">
        <v>15000</v>
      </c>
      <c r="K165" s="3">
        <v>450076</v>
      </c>
      <c r="L165" s="3">
        <v>18753.166666666668</v>
      </c>
    </row>
    <row r="166" spans="1:12" x14ac:dyDescent="0.25">
      <c r="A166" s="4" t="s">
        <v>208</v>
      </c>
      <c r="B166" s="16">
        <v>105</v>
      </c>
      <c r="C166" s="4">
        <v>38</v>
      </c>
      <c r="D166" s="3">
        <v>1960500</v>
      </c>
      <c r="E166" s="6">
        <v>215655</v>
      </c>
      <c r="F166" s="6">
        <v>15000</v>
      </c>
      <c r="G166" s="3">
        <v>2191155</v>
      </c>
      <c r="H166" s="3">
        <v>1535000</v>
      </c>
      <c r="I166" s="6">
        <v>656155</v>
      </c>
      <c r="J166" s="6">
        <v>15000</v>
      </c>
      <c r="K166" s="3">
        <v>641155</v>
      </c>
      <c r="L166" s="3">
        <v>26714.791666666668</v>
      </c>
    </row>
    <row r="167" spans="1:12" x14ac:dyDescent="0.25">
      <c r="A167" s="5" t="s">
        <v>209</v>
      </c>
      <c r="B167" s="16">
        <v>84</v>
      </c>
      <c r="C167" s="5">
        <v>38</v>
      </c>
      <c r="D167" s="3">
        <v>1773600</v>
      </c>
      <c r="E167" s="6">
        <v>195096</v>
      </c>
      <c r="F167" s="6">
        <v>15000</v>
      </c>
      <c r="G167" s="3">
        <v>1983696</v>
      </c>
      <c r="H167" s="3">
        <v>1472000</v>
      </c>
      <c r="I167" s="6">
        <v>511696</v>
      </c>
      <c r="J167" s="6">
        <v>15000</v>
      </c>
      <c r="K167" s="3">
        <v>496696</v>
      </c>
      <c r="L167" s="3">
        <v>20695.666666666668</v>
      </c>
    </row>
    <row r="168" spans="1:12" x14ac:dyDescent="0.25">
      <c r="A168" s="4" t="s">
        <v>210</v>
      </c>
      <c r="B168" s="16">
        <v>84</v>
      </c>
      <c r="C168" s="4">
        <v>38</v>
      </c>
      <c r="D168" s="3">
        <v>1773600</v>
      </c>
      <c r="E168" s="6">
        <v>195096</v>
      </c>
      <c r="F168" s="6">
        <v>15000</v>
      </c>
      <c r="G168" s="3">
        <v>1983696</v>
      </c>
      <c r="H168" s="3">
        <v>1472000</v>
      </c>
      <c r="I168" s="6">
        <v>511696</v>
      </c>
      <c r="J168" s="6">
        <v>15000</v>
      </c>
      <c r="K168" s="3">
        <v>496696</v>
      </c>
      <c r="L168" s="3">
        <v>20695.666666666668</v>
      </c>
    </row>
    <row r="169" spans="1:12" x14ac:dyDescent="0.25">
      <c r="A169" s="5" t="s">
        <v>211</v>
      </c>
      <c r="B169" s="16">
        <v>84</v>
      </c>
      <c r="C169" s="5">
        <v>38</v>
      </c>
      <c r="D169" s="3">
        <v>1773600</v>
      </c>
      <c r="E169" s="6">
        <v>195096</v>
      </c>
      <c r="F169" s="6">
        <v>15000</v>
      </c>
      <c r="G169" s="3">
        <v>1983696</v>
      </c>
      <c r="H169" s="3">
        <v>1472000</v>
      </c>
      <c r="I169" s="6">
        <v>511696</v>
      </c>
      <c r="J169" s="6">
        <v>15000</v>
      </c>
      <c r="K169" s="3">
        <v>496696</v>
      </c>
      <c r="L169" s="3">
        <v>20695.666666666668</v>
      </c>
    </row>
    <row r="170" spans="1:12" x14ac:dyDescent="0.25">
      <c r="A170" s="4" t="s">
        <v>212</v>
      </c>
      <c r="B170" s="16">
        <v>92</v>
      </c>
      <c r="C170" s="4">
        <v>38</v>
      </c>
      <c r="D170" s="3">
        <v>1872400</v>
      </c>
      <c r="E170" s="6">
        <v>205964</v>
      </c>
      <c r="F170" s="6">
        <v>15000</v>
      </c>
      <c r="G170" s="3">
        <v>2093364</v>
      </c>
      <c r="H170" s="3">
        <v>1529000</v>
      </c>
      <c r="I170" s="6">
        <v>564364</v>
      </c>
      <c r="J170" s="6">
        <v>15000</v>
      </c>
      <c r="K170" s="3">
        <v>549364</v>
      </c>
      <c r="L170" s="3">
        <v>22890.166666666668</v>
      </c>
    </row>
    <row r="171" spans="1:12" x14ac:dyDescent="0.25">
      <c r="A171" s="5" t="s">
        <v>213</v>
      </c>
      <c r="B171" s="16">
        <v>84</v>
      </c>
      <c r="C171" s="5">
        <v>38</v>
      </c>
      <c r="D171" s="3">
        <v>1773600</v>
      </c>
      <c r="E171" s="6">
        <v>195096</v>
      </c>
      <c r="F171" s="6">
        <v>15000</v>
      </c>
      <c r="G171" s="3">
        <v>1983696</v>
      </c>
      <c r="H171" s="3">
        <v>1472000</v>
      </c>
      <c r="I171" s="6">
        <v>511696</v>
      </c>
      <c r="J171" s="6">
        <v>15000</v>
      </c>
      <c r="K171" s="3">
        <v>496696</v>
      </c>
      <c r="L171" s="3">
        <v>20695.666666666668</v>
      </c>
    </row>
    <row r="172" spans="1:12" x14ac:dyDescent="0.25">
      <c r="A172" s="4" t="s">
        <v>214</v>
      </c>
      <c r="B172" s="16">
        <v>84</v>
      </c>
      <c r="C172" s="4">
        <v>38</v>
      </c>
      <c r="D172" s="3">
        <v>1773600</v>
      </c>
      <c r="E172" s="6">
        <v>195096</v>
      </c>
      <c r="F172" s="6">
        <v>15000</v>
      </c>
      <c r="G172" s="3">
        <v>1983696</v>
      </c>
      <c r="H172" s="3">
        <v>1472000</v>
      </c>
      <c r="I172" s="6">
        <v>511696</v>
      </c>
      <c r="J172" s="6">
        <v>15000</v>
      </c>
      <c r="K172" s="3">
        <v>496696</v>
      </c>
      <c r="L172" s="3">
        <v>20695.666666666668</v>
      </c>
    </row>
    <row r="173" spans="1:12" x14ac:dyDescent="0.25">
      <c r="A173" s="4" t="s">
        <v>0</v>
      </c>
      <c r="B173" s="16">
        <v>96</v>
      </c>
      <c r="C173" s="4">
        <v>0</v>
      </c>
      <c r="D173" s="14">
        <v>0</v>
      </c>
      <c r="E173" s="64">
        <v>0</v>
      </c>
      <c r="F173" s="64">
        <v>0</v>
      </c>
      <c r="G173" s="23">
        <v>0</v>
      </c>
      <c r="H173" s="23">
        <v>0</v>
      </c>
      <c r="I173" s="64">
        <v>0</v>
      </c>
      <c r="J173" s="63">
        <v>0</v>
      </c>
      <c r="K173" s="14">
        <v>0</v>
      </c>
      <c r="L173" s="66">
        <v>0</v>
      </c>
    </row>
    <row r="174" spans="1:12" x14ac:dyDescent="0.25">
      <c r="A174" s="4" t="s">
        <v>1</v>
      </c>
      <c r="B174" s="16">
        <v>96</v>
      </c>
      <c r="C174" s="4">
        <v>0</v>
      </c>
      <c r="D174" s="14">
        <v>0</v>
      </c>
      <c r="E174" s="65">
        <v>0</v>
      </c>
      <c r="F174" s="65">
        <v>0</v>
      </c>
      <c r="G174" s="24">
        <v>0</v>
      </c>
      <c r="H174" s="24">
        <v>0</v>
      </c>
      <c r="I174" s="65">
        <v>0</v>
      </c>
      <c r="J174" s="51">
        <v>0</v>
      </c>
      <c r="K174" s="15">
        <v>0</v>
      </c>
      <c r="L174" s="67">
        <v>0</v>
      </c>
    </row>
    <row r="175" spans="1:12" x14ac:dyDescent="0.25">
      <c r="A175" s="4" t="s">
        <v>2</v>
      </c>
      <c r="B175" s="16">
        <v>96</v>
      </c>
      <c r="C175" s="4">
        <v>0</v>
      </c>
      <c r="D175" s="14">
        <v>0</v>
      </c>
      <c r="E175" s="64">
        <v>0</v>
      </c>
      <c r="F175" s="64">
        <v>0</v>
      </c>
      <c r="G175" s="23">
        <v>0</v>
      </c>
      <c r="H175" s="23">
        <v>0</v>
      </c>
      <c r="I175" s="64">
        <v>0</v>
      </c>
      <c r="J175" s="63">
        <v>0</v>
      </c>
      <c r="K175" s="14">
        <v>0</v>
      </c>
      <c r="L175" s="66">
        <v>0</v>
      </c>
    </row>
    <row r="176" spans="1:12" x14ac:dyDescent="0.25">
      <c r="A176" s="4" t="s">
        <v>3</v>
      </c>
      <c r="B176" s="16">
        <v>96</v>
      </c>
      <c r="C176" s="4">
        <v>0</v>
      </c>
      <c r="D176" s="14">
        <v>0</v>
      </c>
      <c r="E176" s="65">
        <v>0</v>
      </c>
      <c r="F176" s="65">
        <v>0</v>
      </c>
      <c r="G176" s="24">
        <v>0</v>
      </c>
      <c r="H176" s="24">
        <v>0</v>
      </c>
      <c r="I176" s="65">
        <v>0</v>
      </c>
      <c r="J176" s="51">
        <v>0</v>
      </c>
      <c r="K176" s="15">
        <v>0</v>
      </c>
      <c r="L176" s="67">
        <v>0</v>
      </c>
    </row>
    <row r="177" spans="1:12" x14ac:dyDescent="0.25">
      <c r="A177" s="4" t="s">
        <v>4</v>
      </c>
      <c r="B177" s="16">
        <v>96</v>
      </c>
      <c r="C177" s="4">
        <v>0</v>
      </c>
      <c r="D177" s="14">
        <v>0</v>
      </c>
      <c r="E177" s="64">
        <v>0</v>
      </c>
      <c r="F177" s="64">
        <v>0</v>
      </c>
      <c r="G177" s="23">
        <v>0</v>
      </c>
      <c r="H177" s="23">
        <v>0</v>
      </c>
      <c r="I177" s="64">
        <v>0</v>
      </c>
      <c r="J177" s="63">
        <v>0</v>
      </c>
      <c r="K177" s="14">
        <v>0</v>
      </c>
      <c r="L177" s="66">
        <v>0</v>
      </c>
    </row>
    <row r="178" spans="1:12" x14ac:dyDescent="0.25">
      <c r="A178" s="4" t="s">
        <v>5</v>
      </c>
      <c r="B178" s="16">
        <v>96</v>
      </c>
      <c r="C178" s="4">
        <v>0</v>
      </c>
      <c r="D178" s="14">
        <v>0</v>
      </c>
      <c r="E178" s="65">
        <v>0</v>
      </c>
      <c r="F178" s="65">
        <v>0</v>
      </c>
      <c r="G178" s="24">
        <v>0</v>
      </c>
      <c r="H178" s="24">
        <v>0</v>
      </c>
      <c r="I178" s="65">
        <v>0</v>
      </c>
      <c r="J178" s="51">
        <v>0</v>
      </c>
      <c r="K178" s="15">
        <v>0</v>
      </c>
      <c r="L178" s="67">
        <v>0</v>
      </c>
    </row>
    <row r="179" spans="1:12" x14ac:dyDescent="0.25">
      <c r="A179" s="4" t="s">
        <v>6</v>
      </c>
      <c r="B179" s="16">
        <v>96</v>
      </c>
      <c r="C179" s="4">
        <v>0</v>
      </c>
      <c r="D179" s="14">
        <v>0</v>
      </c>
      <c r="E179" s="64">
        <v>0</v>
      </c>
      <c r="F179" s="64">
        <v>0</v>
      </c>
      <c r="G179" s="23">
        <v>0</v>
      </c>
      <c r="H179" s="23">
        <v>0</v>
      </c>
      <c r="I179" s="64">
        <v>0</v>
      </c>
      <c r="J179" s="63">
        <v>0</v>
      </c>
      <c r="K179" s="14">
        <v>0</v>
      </c>
      <c r="L179" s="66">
        <v>0</v>
      </c>
    </row>
    <row r="180" spans="1:12" x14ac:dyDescent="0.25">
      <c r="A180" s="4" t="s">
        <v>7</v>
      </c>
      <c r="B180" s="16">
        <v>96</v>
      </c>
      <c r="C180" s="4">
        <v>0</v>
      </c>
      <c r="D180" s="14">
        <v>0</v>
      </c>
      <c r="E180" s="65">
        <v>0</v>
      </c>
      <c r="F180" s="65">
        <v>0</v>
      </c>
      <c r="G180" s="24">
        <v>0</v>
      </c>
      <c r="H180" s="24">
        <v>0</v>
      </c>
      <c r="I180" s="65">
        <v>0</v>
      </c>
      <c r="J180" s="51">
        <v>0</v>
      </c>
      <c r="K180" s="15">
        <v>0</v>
      </c>
      <c r="L180" s="67">
        <v>0</v>
      </c>
    </row>
    <row r="181" spans="1:12" x14ac:dyDescent="0.25">
      <c r="A181" s="4" t="s">
        <v>8</v>
      </c>
      <c r="B181" s="16">
        <v>96</v>
      </c>
      <c r="C181" s="4">
        <v>0</v>
      </c>
      <c r="D181" s="14">
        <v>0</v>
      </c>
      <c r="E181" s="64">
        <v>0</v>
      </c>
      <c r="F181" s="64">
        <v>0</v>
      </c>
      <c r="G181" s="23">
        <v>0</v>
      </c>
      <c r="H181" s="23">
        <v>0</v>
      </c>
      <c r="I181" s="64">
        <v>0</v>
      </c>
      <c r="J181" s="63">
        <v>0</v>
      </c>
      <c r="K181" s="14">
        <v>0</v>
      </c>
      <c r="L181" s="66">
        <v>0</v>
      </c>
    </row>
    <row r="182" spans="1:12" x14ac:dyDescent="0.25">
      <c r="A182" s="4" t="s">
        <v>9</v>
      </c>
      <c r="B182" s="16">
        <v>96</v>
      </c>
      <c r="C182" s="4">
        <v>0</v>
      </c>
      <c r="D182" s="14">
        <v>0</v>
      </c>
      <c r="E182" s="65">
        <v>0</v>
      </c>
      <c r="F182" s="65">
        <v>0</v>
      </c>
      <c r="G182" s="24">
        <v>0</v>
      </c>
      <c r="H182" s="24">
        <v>0</v>
      </c>
      <c r="I182" s="65">
        <v>0</v>
      </c>
      <c r="J182" s="51">
        <v>0</v>
      </c>
      <c r="K182" s="15">
        <v>0</v>
      </c>
      <c r="L182" s="67">
        <v>0</v>
      </c>
    </row>
    <row r="183" spans="1:12" x14ac:dyDescent="0.25">
      <c r="A183" s="4" t="s">
        <v>10</v>
      </c>
      <c r="B183" s="16">
        <v>96</v>
      </c>
      <c r="C183" s="4">
        <v>0</v>
      </c>
      <c r="D183" s="14">
        <v>0</v>
      </c>
      <c r="E183" s="64">
        <v>0</v>
      </c>
      <c r="F183" s="64">
        <v>0</v>
      </c>
      <c r="G183" s="23">
        <v>0</v>
      </c>
      <c r="H183" s="23">
        <v>0</v>
      </c>
      <c r="I183" s="64">
        <v>0</v>
      </c>
      <c r="J183" s="63">
        <v>0</v>
      </c>
      <c r="K183" s="14">
        <v>0</v>
      </c>
      <c r="L183" s="66">
        <v>0</v>
      </c>
    </row>
    <row r="184" spans="1:12" x14ac:dyDescent="0.25">
      <c r="A184" s="4" t="s">
        <v>11</v>
      </c>
      <c r="B184" s="16">
        <v>85</v>
      </c>
      <c r="C184" s="4">
        <v>0</v>
      </c>
      <c r="D184" s="14">
        <v>0</v>
      </c>
      <c r="E184" s="65">
        <v>0</v>
      </c>
      <c r="F184" s="65">
        <v>0</v>
      </c>
      <c r="G184" s="24">
        <v>0</v>
      </c>
      <c r="H184" s="24">
        <v>0</v>
      </c>
      <c r="I184" s="65">
        <v>0</v>
      </c>
      <c r="J184" s="51">
        <v>0</v>
      </c>
      <c r="K184" s="15">
        <v>0</v>
      </c>
      <c r="L184" s="67">
        <v>0</v>
      </c>
    </row>
    <row r="185" spans="1:12" x14ac:dyDescent="0.25">
      <c r="A185" s="4" t="s">
        <v>12</v>
      </c>
      <c r="B185" s="16">
        <v>80</v>
      </c>
      <c r="C185" s="4">
        <v>0</v>
      </c>
      <c r="D185" s="14">
        <v>0</v>
      </c>
      <c r="E185" s="64">
        <v>0</v>
      </c>
      <c r="F185" s="64">
        <v>0</v>
      </c>
      <c r="G185" s="23">
        <v>0</v>
      </c>
      <c r="H185" s="23">
        <v>0</v>
      </c>
      <c r="I185" s="64">
        <v>0</v>
      </c>
      <c r="J185" s="63">
        <v>0</v>
      </c>
      <c r="K185" s="14">
        <v>0</v>
      </c>
      <c r="L185" s="66">
        <v>0</v>
      </c>
    </row>
    <row r="186" spans="1:12" x14ac:dyDescent="0.25">
      <c r="A186" s="4" t="s">
        <v>13</v>
      </c>
      <c r="B186" s="16">
        <v>80</v>
      </c>
      <c r="C186" s="4">
        <v>0</v>
      </c>
      <c r="D186" s="14">
        <v>0</v>
      </c>
      <c r="E186" s="65">
        <v>0</v>
      </c>
      <c r="F186" s="65">
        <v>0</v>
      </c>
      <c r="G186" s="24">
        <v>0</v>
      </c>
      <c r="H186" s="24">
        <v>0</v>
      </c>
      <c r="I186" s="65">
        <v>0</v>
      </c>
      <c r="J186" s="51">
        <v>0</v>
      </c>
      <c r="K186" s="15">
        <v>0</v>
      </c>
      <c r="L186" s="67">
        <v>0</v>
      </c>
    </row>
    <row r="187" spans="1:12" x14ac:dyDescent="0.25">
      <c r="A187" s="4" t="s">
        <v>14</v>
      </c>
      <c r="B187" s="16">
        <v>80</v>
      </c>
      <c r="C187" s="4">
        <v>0</v>
      </c>
      <c r="D187" s="14">
        <v>0</v>
      </c>
      <c r="E187" s="64">
        <v>0</v>
      </c>
      <c r="F187" s="64">
        <v>0</v>
      </c>
      <c r="G187" s="23">
        <v>0</v>
      </c>
      <c r="H187" s="23">
        <v>0</v>
      </c>
      <c r="I187" s="64">
        <v>0</v>
      </c>
      <c r="J187" s="63">
        <v>0</v>
      </c>
      <c r="K187" s="14">
        <v>0</v>
      </c>
      <c r="L187" s="66">
        <v>0</v>
      </c>
    </row>
    <row r="188" spans="1:12" x14ac:dyDescent="0.25">
      <c r="A188" s="4" t="s">
        <v>15</v>
      </c>
      <c r="B188" s="16">
        <v>80</v>
      </c>
      <c r="C188" s="4">
        <v>0</v>
      </c>
      <c r="D188" s="14">
        <v>0</v>
      </c>
      <c r="E188" s="65">
        <v>0</v>
      </c>
      <c r="F188" s="65">
        <v>0</v>
      </c>
      <c r="G188" s="24">
        <v>0</v>
      </c>
      <c r="H188" s="24">
        <v>0</v>
      </c>
      <c r="I188" s="65">
        <v>0</v>
      </c>
      <c r="J188" s="51">
        <v>0</v>
      </c>
      <c r="K188" s="15">
        <v>0</v>
      </c>
      <c r="L188" s="67">
        <v>0</v>
      </c>
    </row>
    <row r="189" spans="1:12" x14ac:dyDescent="0.25">
      <c r="A189" s="4" t="s">
        <v>16</v>
      </c>
      <c r="B189" s="16">
        <v>80</v>
      </c>
      <c r="C189" s="4">
        <v>0</v>
      </c>
      <c r="D189" s="14">
        <v>0</v>
      </c>
      <c r="E189" s="64">
        <v>0</v>
      </c>
      <c r="F189" s="64">
        <v>0</v>
      </c>
      <c r="G189" s="23">
        <v>0</v>
      </c>
      <c r="H189" s="23">
        <v>0</v>
      </c>
      <c r="I189" s="64">
        <v>0</v>
      </c>
      <c r="J189" s="63">
        <v>0</v>
      </c>
      <c r="K189" s="14">
        <v>0</v>
      </c>
      <c r="L189" s="66">
        <v>0</v>
      </c>
    </row>
    <row r="190" spans="1:12" x14ac:dyDescent="0.25">
      <c r="A190" s="4" t="s">
        <v>17</v>
      </c>
      <c r="B190" s="16">
        <v>80</v>
      </c>
      <c r="C190" s="4">
        <v>0</v>
      </c>
      <c r="D190" s="14">
        <v>0</v>
      </c>
      <c r="E190" s="65">
        <v>0</v>
      </c>
      <c r="F190" s="65">
        <v>0</v>
      </c>
      <c r="G190" s="24">
        <v>0</v>
      </c>
      <c r="H190" s="24">
        <v>0</v>
      </c>
      <c r="I190" s="65">
        <v>0</v>
      </c>
      <c r="J190" s="51">
        <v>0</v>
      </c>
      <c r="K190" s="15">
        <v>0</v>
      </c>
      <c r="L190" s="67">
        <v>0</v>
      </c>
    </row>
    <row r="191" spans="1:12" x14ac:dyDescent="0.25">
      <c r="A191" s="4" t="s">
        <v>18</v>
      </c>
      <c r="B191" s="16">
        <v>80</v>
      </c>
      <c r="C191" s="4">
        <v>0</v>
      </c>
      <c r="D191" s="14">
        <v>0</v>
      </c>
      <c r="E191" s="64">
        <v>0</v>
      </c>
      <c r="F191" s="64">
        <v>0</v>
      </c>
      <c r="G191" s="23">
        <v>0</v>
      </c>
      <c r="H191" s="23">
        <v>0</v>
      </c>
      <c r="I191" s="64">
        <v>0</v>
      </c>
      <c r="J191" s="63">
        <v>0</v>
      </c>
      <c r="K191" s="14">
        <v>0</v>
      </c>
      <c r="L191" s="66">
        <v>0</v>
      </c>
    </row>
    <row r="192" spans="1:12" x14ac:dyDescent="0.25">
      <c r="A192" s="4" t="s">
        <v>19</v>
      </c>
      <c r="B192" s="16">
        <v>80</v>
      </c>
      <c r="C192" s="4">
        <v>0</v>
      </c>
      <c r="D192" s="14">
        <v>0</v>
      </c>
      <c r="E192" s="65">
        <v>0</v>
      </c>
      <c r="F192" s="65">
        <v>0</v>
      </c>
      <c r="G192" s="24">
        <v>0</v>
      </c>
      <c r="H192" s="24">
        <v>0</v>
      </c>
      <c r="I192" s="65">
        <v>0</v>
      </c>
      <c r="J192" s="51">
        <v>0</v>
      </c>
      <c r="K192" s="15">
        <v>0</v>
      </c>
      <c r="L192" s="67">
        <v>0</v>
      </c>
    </row>
    <row r="193" spans="1:12" x14ac:dyDescent="0.25">
      <c r="A193" s="4" t="s">
        <v>20</v>
      </c>
      <c r="B193" s="16">
        <v>80</v>
      </c>
      <c r="C193" s="4">
        <v>0</v>
      </c>
      <c r="D193" s="14">
        <v>0</v>
      </c>
      <c r="E193" s="64">
        <v>0</v>
      </c>
      <c r="F193" s="64">
        <v>0</v>
      </c>
      <c r="G193" s="23">
        <v>0</v>
      </c>
      <c r="H193" s="23">
        <v>0</v>
      </c>
      <c r="I193" s="64">
        <v>0</v>
      </c>
      <c r="J193" s="63">
        <v>0</v>
      </c>
      <c r="K193" s="14">
        <v>0</v>
      </c>
      <c r="L193" s="66">
        <v>0</v>
      </c>
    </row>
    <row r="194" spans="1:12" x14ac:dyDescent="0.25">
      <c r="A194" s="4" t="s">
        <v>21</v>
      </c>
      <c r="B194" s="16">
        <v>80</v>
      </c>
      <c r="C194" s="4">
        <v>0</v>
      </c>
      <c r="D194" s="14">
        <v>0</v>
      </c>
      <c r="E194" s="65">
        <v>0</v>
      </c>
      <c r="F194" s="65">
        <v>0</v>
      </c>
      <c r="G194" s="24">
        <v>0</v>
      </c>
      <c r="H194" s="24">
        <v>0</v>
      </c>
      <c r="I194" s="65">
        <v>0</v>
      </c>
      <c r="J194" s="51">
        <v>0</v>
      </c>
      <c r="K194" s="15">
        <v>0</v>
      </c>
      <c r="L194" s="67">
        <v>0</v>
      </c>
    </row>
    <row r="195" spans="1:12" x14ac:dyDescent="0.25">
      <c r="A195" s="4" t="s">
        <v>22</v>
      </c>
      <c r="B195" s="16">
        <v>80</v>
      </c>
      <c r="C195" s="4">
        <v>0</v>
      </c>
      <c r="D195" s="14">
        <v>0</v>
      </c>
      <c r="E195" s="64">
        <v>0</v>
      </c>
      <c r="F195" s="64">
        <v>0</v>
      </c>
      <c r="G195" s="23">
        <v>0</v>
      </c>
      <c r="H195" s="23">
        <v>0</v>
      </c>
      <c r="I195" s="64">
        <v>0</v>
      </c>
      <c r="J195" s="63">
        <v>0</v>
      </c>
      <c r="K195" s="14">
        <v>0</v>
      </c>
      <c r="L195" s="66">
        <v>0</v>
      </c>
    </row>
    <row r="196" spans="1:12" x14ac:dyDescent="0.25">
      <c r="A196" s="4" t="s">
        <v>23</v>
      </c>
      <c r="B196" s="16">
        <v>80</v>
      </c>
      <c r="C196" s="4">
        <v>0</v>
      </c>
      <c r="D196" s="14">
        <v>0</v>
      </c>
      <c r="E196" s="65">
        <v>0</v>
      </c>
      <c r="F196" s="65">
        <v>0</v>
      </c>
      <c r="G196" s="24">
        <v>0</v>
      </c>
      <c r="H196" s="24">
        <v>0</v>
      </c>
      <c r="I196" s="65">
        <v>0</v>
      </c>
      <c r="J196" s="51">
        <v>0</v>
      </c>
      <c r="K196" s="15">
        <v>0</v>
      </c>
      <c r="L196" s="67">
        <v>0</v>
      </c>
    </row>
    <row r="197" spans="1:12" x14ac:dyDescent="0.25">
      <c r="A197" s="4" t="s">
        <v>24</v>
      </c>
      <c r="B197" s="16">
        <v>80</v>
      </c>
      <c r="C197" s="4">
        <v>0</v>
      </c>
      <c r="D197" s="14">
        <v>0</v>
      </c>
      <c r="E197" s="64">
        <v>0</v>
      </c>
      <c r="F197" s="64">
        <v>0</v>
      </c>
      <c r="G197" s="23">
        <v>0</v>
      </c>
      <c r="H197" s="23">
        <v>0</v>
      </c>
      <c r="I197" s="64">
        <v>0</v>
      </c>
      <c r="J197" s="63">
        <v>0</v>
      </c>
      <c r="K197" s="14">
        <v>0</v>
      </c>
      <c r="L197" s="66">
        <v>0</v>
      </c>
    </row>
    <row r="198" spans="1:12" x14ac:dyDescent="0.25">
      <c r="A198" s="4" t="s">
        <v>25</v>
      </c>
      <c r="B198" s="16">
        <v>96</v>
      </c>
      <c r="C198" s="4">
        <v>0</v>
      </c>
      <c r="D198" s="14">
        <v>0</v>
      </c>
      <c r="E198" s="65">
        <v>0</v>
      </c>
      <c r="F198" s="65">
        <v>0</v>
      </c>
      <c r="G198" s="24">
        <v>0</v>
      </c>
      <c r="H198" s="24">
        <v>0</v>
      </c>
      <c r="I198" s="65">
        <v>0</v>
      </c>
      <c r="J198" s="51">
        <v>0</v>
      </c>
      <c r="K198" s="15">
        <v>0</v>
      </c>
      <c r="L198" s="67">
        <v>0</v>
      </c>
    </row>
    <row r="199" spans="1:12" x14ac:dyDescent="0.25">
      <c r="A199" s="4" t="s">
        <v>26</v>
      </c>
      <c r="B199" s="16">
        <v>96</v>
      </c>
      <c r="C199" s="4">
        <v>0</v>
      </c>
      <c r="D199" s="14">
        <v>0</v>
      </c>
      <c r="E199" s="64">
        <v>0</v>
      </c>
      <c r="F199" s="64">
        <v>0</v>
      </c>
      <c r="G199" s="23">
        <v>0</v>
      </c>
      <c r="H199" s="23">
        <v>0</v>
      </c>
      <c r="I199" s="64">
        <v>0</v>
      </c>
      <c r="J199" s="63">
        <v>0</v>
      </c>
      <c r="K199" s="14">
        <v>0</v>
      </c>
      <c r="L199" s="66">
        <v>0</v>
      </c>
    </row>
    <row r="200" spans="1:12" x14ac:dyDescent="0.25">
      <c r="A200" s="4" t="s">
        <v>27</v>
      </c>
      <c r="B200" s="16">
        <v>96</v>
      </c>
      <c r="C200" s="4">
        <v>0</v>
      </c>
      <c r="D200" s="14">
        <v>0</v>
      </c>
      <c r="E200" s="65">
        <v>0</v>
      </c>
      <c r="F200" s="65">
        <v>0</v>
      </c>
      <c r="G200" s="24">
        <v>0</v>
      </c>
      <c r="H200" s="24">
        <v>0</v>
      </c>
      <c r="I200" s="65">
        <v>0</v>
      </c>
      <c r="J200" s="51">
        <v>0</v>
      </c>
      <c r="K200" s="15">
        <v>0</v>
      </c>
      <c r="L200" s="67">
        <v>0</v>
      </c>
    </row>
    <row r="201" spans="1:12" x14ac:dyDescent="0.25">
      <c r="A201" s="4" t="s">
        <v>28</v>
      </c>
      <c r="B201" s="16">
        <v>96</v>
      </c>
      <c r="C201" s="4">
        <v>0</v>
      </c>
      <c r="D201" s="14">
        <v>0</v>
      </c>
      <c r="E201" s="64">
        <v>0</v>
      </c>
      <c r="F201" s="64">
        <v>0</v>
      </c>
      <c r="G201" s="23">
        <v>0</v>
      </c>
      <c r="H201" s="23">
        <v>0</v>
      </c>
      <c r="I201" s="64">
        <v>0</v>
      </c>
      <c r="J201" s="63">
        <v>0</v>
      </c>
      <c r="K201" s="14">
        <v>0</v>
      </c>
      <c r="L201" s="66">
        <v>0</v>
      </c>
    </row>
    <row r="202" spans="1:12" x14ac:dyDescent="0.25">
      <c r="A202" s="4" t="s">
        <v>29</v>
      </c>
      <c r="B202" s="16">
        <v>96</v>
      </c>
      <c r="C202" s="4">
        <v>0</v>
      </c>
      <c r="D202" s="14">
        <v>0</v>
      </c>
      <c r="E202" s="65">
        <v>0</v>
      </c>
      <c r="F202" s="65">
        <v>0</v>
      </c>
      <c r="G202" s="24">
        <v>0</v>
      </c>
      <c r="H202" s="24">
        <v>0</v>
      </c>
      <c r="I202" s="65">
        <v>0</v>
      </c>
      <c r="J202" s="51">
        <v>0</v>
      </c>
      <c r="K202" s="15">
        <v>0</v>
      </c>
      <c r="L202" s="67">
        <v>0</v>
      </c>
    </row>
    <row r="203" spans="1:12" x14ac:dyDescent="0.25">
      <c r="A203" s="4" t="s">
        <v>30</v>
      </c>
      <c r="B203" s="16">
        <v>96</v>
      </c>
      <c r="C203" s="4">
        <v>0</v>
      </c>
      <c r="D203" s="14">
        <v>0</v>
      </c>
      <c r="E203" s="64">
        <v>0</v>
      </c>
      <c r="F203" s="64">
        <v>0</v>
      </c>
      <c r="G203" s="23">
        <v>0</v>
      </c>
      <c r="H203" s="23">
        <v>0</v>
      </c>
      <c r="I203" s="64">
        <v>0</v>
      </c>
      <c r="J203" s="63">
        <v>0</v>
      </c>
      <c r="K203" s="14">
        <v>0</v>
      </c>
      <c r="L203" s="66">
        <v>0</v>
      </c>
    </row>
    <row r="204" spans="1:12" x14ac:dyDescent="0.25">
      <c r="A204" s="4" t="s">
        <v>31</v>
      </c>
      <c r="B204" s="16">
        <v>96</v>
      </c>
      <c r="C204" s="4">
        <v>0</v>
      </c>
      <c r="D204" s="14">
        <v>0</v>
      </c>
      <c r="E204" s="65">
        <v>0</v>
      </c>
      <c r="F204" s="65">
        <v>0</v>
      </c>
      <c r="G204" s="24">
        <v>0</v>
      </c>
      <c r="H204" s="24">
        <v>0</v>
      </c>
      <c r="I204" s="65">
        <v>0</v>
      </c>
      <c r="J204" s="51">
        <v>0</v>
      </c>
      <c r="K204" s="15">
        <v>0</v>
      </c>
      <c r="L204" s="67">
        <v>0</v>
      </c>
    </row>
    <row r="205" spans="1:12" x14ac:dyDescent="0.25">
      <c r="A205" s="4" t="s">
        <v>32</v>
      </c>
      <c r="B205" s="16">
        <v>96</v>
      </c>
      <c r="C205" s="4">
        <v>0</v>
      </c>
      <c r="D205" s="14">
        <v>0</v>
      </c>
      <c r="E205" s="64">
        <v>0</v>
      </c>
      <c r="F205" s="64">
        <v>0</v>
      </c>
      <c r="G205" s="23">
        <v>0</v>
      </c>
      <c r="H205" s="23">
        <v>0</v>
      </c>
      <c r="I205" s="64">
        <v>0</v>
      </c>
      <c r="J205" s="63">
        <v>0</v>
      </c>
      <c r="K205" s="14">
        <v>0</v>
      </c>
      <c r="L205" s="66">
        <v>0</v>
      </c>
    </row>
    <row r="206" spans="1:12" x14ac:dyDescent="0.25">
      <c r="A206" s="4" t="s">
        <v>33</v>
      </c>
      <c r="B206" s="16">
        <v>96</v>
      </c>
      <c r="C206" s="4">
        <v>0</v>
      </c>
      <c r="D206" s="14">
        <v>0</v>
      </c>
      <c r="E206" s="65">
        <v>0</v>
      </c>
      <c r="F206" s="65">
        <v>0</v>
      </c>
      <c r="G206" s="24">
        <v>0</v>
      </c>
      <c r="H206" s="24">
        <v>0</v>
      </c>
      <c r="I206" s="65">
        <v>0</v>
      </c>
      <c r="J206" s="51">
        <v>0</v>
      </c>
      <c r="K206" s="15">
        <v>0</v>
      </c>
      <c r="L206" s="67">
        <v>0</v>
      </c>
    </row>
    <row r="207" spans="1:12" x14ac:dyDescent="0.25">
      <c r="A207" s="4" t="s">
        <v>34</v>
      </c>
      <c r="B207" s="16">
        <v>96</v>
      </c>
      <c r="C207" s="4">
        <v>0</v>
      </c>
      <c r="D207" s="14">
        <v>0</v>
      </c>
      <c r="E207" s="64">
        <v>0</v>
      </c>
      <c r="F207" s="64">
        <v>0</v>
      </c>
      <c r="G207" s="23">
        <v>0</v>
      </c>
      <c r="H207" s="23">
        <v>0</v>
      </c>
      <c r="I207" s="64">
        <v>0</v>
      </c>
      <c r="J207" s="63">
        <v>0</v>
      </c>
      <c r="K207" s="14">
        <v>0</v>
      </c>
      <c r="L207" s="66">
        <v>0</v>
      </c>
    </row>
    <row r="208" spans="1:12" x14ac:dyDescent="0.25">
      <c r="A208" s="4" t="s">
        <v>35</v>
      </c>
      <c r="B208" s="16">
        <v>96</v>
      </c>
      <c r="C208" s="4">
        <v>0</v>
      </c>
      <c r="D208" s="14">
        <v>0</v>
      </c>
      <c r="E208" s="65">
        <v>0</v>
      </c>
      <c r="F208" s="65">
        <v>0</v>
      </c>
      <c r="G208" s="24">
        <v>0</v>
      </c>
      <c r="H208" s="24">
        <v>0</v>
      </c>
      <c r="I208" s="65">
        <v>0</v>
      </c>
      <c r="J208" s="51">
        <v>0</v>
      </c>
      <c r="K208" s="15">
        <v>0</v>
      </c>
      <c r="L208" s="67">
        <v>0</v>
      </c>
    </row>
    <row r="209" spans="1:12" x14ac:dyDescent="0.25">
      <c r="A209" s="4" t="s">
        <v>36</v>
      </c>
      <c r="B209" s="16">
        <v>96</v>
      </c>
      <c r="C209" s="4">
        <v>0</v>
      </c>
      <c r="D209" s="14">
        <v>0</v>
      </c>
      <c r="E209" s="64">
        <v>0</v>
      </c>
      <c r="F209" s="64">
        <v>0</v>
      </c>
      <c r="G209" s="23">
        <v>0</v>
      </c>
      <c r="H209" s="23">
        <v>0</v>
      </c>
      <c r="I209" s="64">
        <v>0</v>
      </c>
      <c r="J209" s="63">
        <v>0</v>
      </c>
      <c r="K209" s="14">
        <v>0</v>
      </c>
      <c r="L209" s="66">
        <v>0</v>
      </c>
    </row>
    <row r="210" spans="1:12" x14ac:dyDescent="0.25">
      <c r="A210" s="4" t="s">
        <v>37</v>
      </c>
      <c r="B210" s="16">
        <v>96</v>
      </c>
      <c r="C210" s="4">
        <v>0</v>
      </c>
      <c r="D210" s="14">
        <v>0</v>
      </c>
      <c r="E210" s="65">
        <v>0</v>
      </c>
      <c r="F210" s="65">
        <v>0</v>
      </c>
      <c r="G210" s="24">
        <v>0</v>
      </c>
      <c r="H210" s="24">
        <v>0</v>
      </c>
      <c r="I210" s="65">
        <v>0</v>
      </c>
      <c r="J210" s="51">
        <v>0</v>
      </c>
      <c r="K210" s="15">
        <v>0</v>
      </c>
      <c r="L210" s="67">
        <v>0</v>
      </c>
    </row>
    <row r="211" spans="1:12" x14ac:dyDescent="0.25">
      <c r="A211" s="4" t="s">
        <v>38</v>
      </c>
      <c r="B211" s="16">
        <v>100</v>
      </c>
      <c r="C211" s="4">
        <v>0</v>
      </c>
      <c r="D211" s="14">
        <v>0</v>
      </c>
      <c r="E211" s="64">
        <v>0</v>
      </c>
      <c r="F211" s="64">
        <v>0</v>
      </c>
      <c r="G211" s="23">
        <v>0</v>
      </c>
      <c r="H211" s="23">
        <v>0</v>
      </c>
      <c r="I211" s="64">
        <v>0</v>
      </c>
      <c r="J211" s="63">
        <v>0</v>
      </c>
      <c r="K211" s="14">
        <v>0</v>
      </c>
      <c r="L211" s="66">
        <v>0</v>
      </c>
    </row>
    <row r="212" spans="1:12" x14ac:dyDescent="0.25">
      <c r="A212" s="4" t="s">
        <v>39</v>
      </c>
      <c r="B212" s="16">
        <v>96</v>
      </c>
      <c r="C212" s="4">
        <v>0</v>
      </c>
      <c r="D212" s="14">
        <v>0</v>
      </c>
      <c r="E212" s="65">
        <v>0</v>
      </c>
      <c r="F212" s="65">
        <v>0</v>
      </c>
      <c r="G212" s="24">
        <v>0</v>
      </c>
      <c r="H212" s="24">
        <v>0</v>
      </c>
      <c r="I212" s="65">
        <v>0</v>
      </c>
      <c r="J212" s="51">
        <v>0</v>
      </c>
      <c r="K212" s="15">
        <v>0</v>
      </c>
      <c r="L212" s="67">
        <v>0</v>
      </c>
    </row>
    <row r="213" spans="1:12" x14ac:dyDescent="0.25">
      <c r="A213" s="4" t="s">
        <v>40</v>
      </c>
      <c r="B213" s="16">
        <v>96</v>
      </c>
      <c r="C213" s="4">
        <v>0</v>
      </c>
      <c r="D213" s="14">
        <v>0</v>
      </c>
      <c r="E213" s="64">
        <v>0</v>
      </c>
      <c r="F213" s="64">
        <v>0</v>
      </c>
      <c r="G213" s="23">
        <v>0</v>
      </c>
      <c r="H213" s="23">
        <v>0</v>
      </c>
      <c r="I213" s="64">
        <v>0</v>
      </c>
      <c r="J213" s="63">
        <v>0</v>
      </c>
      <c r="K213" s="14">
        <v>0</v>
      </c>
      <c r="L213" s="66">
        <v>0</v>
      </c>
    </row>
    <row r="214" spans="1:12" x14ac:dyDescent="0.25">
      <c r="A214" s="4" t="s">
        <v>41</v>
      </c>
      <c r="B214" s="16">
        <v>96</v>
      </c>
      <c r="C214" s="4">
        <v>0</v>
      </c>
      <c r="D214" s="14">
        <v>0</v>
      </c>
      <c r="E214" s="65">
        <v>0</v>
      </c>
      <c r="F214" s="65">
        <v>0</v>
      </c>
      <c r="G214" s="24">
        <v>0</v>
      </c>
      <c r="H214" s="24">
        <v>0</v>
      </c>
      <c r="I214" s="65">
        <v>0</v>
      </c>
      <c r="J214" s="51">
        <v>0</v>
      </c>
      <c r="K214" s="15">
        <v>0</v>
      </c>
      <c r="L214" s="67">
        <v>0</v>
      </c>
    </row>
    <row r="215" spans="1:12" x14ac:dyDescent="0.25">
      <c r="A215" s="4" t="s">
        <v>42</v>
      </c>
      <c r="B215" s="16">
        <v>96</v>
      </c>
      <c r="C215" s="4">
        <v>0</v>
      </c>
      <c r="D215" s="14">
        <v>0</v>
      </c>
      <c r="E215" s="64">
        <v>0</v>
      </c>
      <c r="F215" s="64">
        <v>0</v>
      </c>
      <c r="G215" s="23">
        <v>0</v>
      </c>
      <c r="H215" s="23">
        <v>0</v>
      </c>
      <c r="I215" s="64">
        <v>0</v>
      </c>
      <c r="J215" s="63">
        <v>0</v>
      </c>
      <c r="K215" s="14">
        <v>0</v>
      </c>
      <c r="L215" s="66">
        <v>0</v>
      </c>
    </row>
    <row r="216" spans="1:12" x14ac:dyDescent="0.25">
      <c r="A216" s="75" t="s">
        <v>43</v>
      </c>
      <c r="B216" s="43">
        <v>96</v>
      </c>
      <c r="C216" s="75">
        <v>0</v>
      </c>
      <c r="D216" s="53">
        <v>0</v>
      </c>
      <c r="E216" s="76">
        <v>0</v>
      </c>
      <c r="F216" s="76">
        <v>0</v>
      </c>
      <c r="G216" s="77">
        <v>0</v>
      </c>
      <c r="H216" s="77">
        <v>0</v>
      </c>
      <c r="I216" s="76">
        <v>0</v>
      </c>
      <c r="J216" s="78">
        <v>0</v>
      </c>
      <c r="K216" s="79">
        <v>0</v>
      </c>
      <c r="L216" s="80">
        <v>0</v>
      </c>
    </row>
  </sheetData>
  <conditionalFormatting sqref="A173:A195">
    <cfRule type="duplicateValues" dxfId="136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86FE-1014-4A43-90BD-F99928EAAC73}">
  <dimension ref="A1:K19"/>
  <sheetViews>
    <sheetView workbookViewId="0">
      <selection activeCell="K3" sqref="K3"/>
    </sheetView>
  </sheetViews>
  <sheetFormatPr defaultRowHeight="15" x14ac:dyDescent="0.25"/>
  <cols>
    <col min="1" max="1" width="16.5703125" customWidth="1"/>
    <col min="2" max="2" width="17.42578125" customWidth="1"/>
    <col min="3" max="3" width="18.5703125" customWidth="1"/>
    <col min="4" max="4" width="19.7109375" customWidth="1"/>
    <col min="5" max="5" width="19.140625" customWidth="1"/>
    <col min="6" max="6" width="19.42578125" customWidth="1"/>
    <col min="7" max="7" width="13.5703125" customWidth="1"/>
    <col min="8" max="8" width="15" customWidth="1"/>
    <col min="9" max="9" width="14.28515625" customWidth="1"/>
    <col min="10" max="10" width="14.140625" customWidth="1"/>
    <col min="11" max="11" width="17.85546875" customWidth="1"/>
  </cols>
  <sheetData>
    <row r="1" spans="1:11" x14ac:dyDescent="0.25">
      <c r="A1" t="s">
        <v>225</v>
      </c>
      <c r="B1" t="s">
        <v>230</v>
      </c>
      <c r="C1" t="s">
        <v>231</v>
      </c>
      <c r="D1" t="s">
        <v>232</v>
      </c>
      <c r="E1" t="s">
        <v>233</v>
      </c>
      <c r="F1" t="s">
        <v>234</v>
      </c>
      <c r="G1" t="s">
        <v>235</v>
      </c>
      <c r="H1" t="s">
        <v>236</v>
      </c>
      <c r="I1" t="s">
        <v>237</v>
      </c>
      <c r="J1" t="s">
        <v>238</v>
      </c>
      <c r="K1" t="s">
        <v>239</v>
      </c>
    </row>
    <row r="2" spans="1:11" x14ac:dyDescent="0.25">
      <c r="A2" s="3">
        <v>1241000</v>
      </c>
      <c r="B2" s="3">
        <v>13933.96</v>
      </c>
      <c r="C2" s="3">
        <v>10640.62</v>
      </c>
      <c r="D2" s="3">
        <v>9070.82</v>
      </c>
      <c r="E2" s="3">
        <v>8186.5</v>
      </c>
      <c r="F2" s="3">
        <v>7641.05</v>
      </c>
      <c r="G2" s="3">
        <v>39811.314285714288</v>
      </c>
      <c r="H2" s="3">
        <v>30401.771428571432</v>
      </c>
      <c r="I2" s="3">
        <v>25916.628571428573</v>
      </c>
      <c r="J2" s="3">
        <v>23390</v>
      </c>
      <c r="K2" s="3">
        <v>21831.571428571431</v>
      </c>
    </row>
    <row r="3" spans="1:11" x14ac:dyDescent="0.25">
      <c r="A3" s="3">
        <v>1283000</v>
      </c>
      <c r="B3" s="3">
        <v>14405.54</v>
      </c>
      <c r="C3" s="3">
        <v>11000.74</v>
      </c>
      <c r="D3" s="3">
        <v>9377.81</v>
      </c>
      <c r="E3" s="3">
        <v>8463.56</v>
      </c>
      <c r="F3" s="3">
        <v>7899.65</v>
      </c>
      <c r="G3" s="3">
        <v>41158.685714285719</v>
      </c>
      <c r="H3" s="10">
        <v>31430.685714285715</v>
      </c>
      <c r="I3" s="10">
        <v>26793.742857142857</v>
      </c>
      <c r="J3" s="10">
        <v>24181.599999999999</v>
      </c>
      <c r="K3" s="10">
        <v>22570.428571428572</v>
      </c>
    </row>
    <row r="4" spans="1:11" x14ac:dyDescent="0.25">
      <c r="A4" s="3">
        <v>1255000</v>
      </c>
      <c r="B4" s="3">
        <v>14091.15</v>
      </c>
      <c r="C4" s="3">
        <v>10760.66</v>
      </c>
      <c r="D4" s="3">
        <v>9173.15</v>
      </c>
      <c r="E4" s="3">
        <v>8278.85</v>
      </c>
      <c r="F4" s="3">
        <v>7727.25</v>
      </c>
      <c r="G4" s="3">
        <v>40260.428571428572</v>
      </c>
      <c r="H4" s="10">
        <v>30744.742857142857</v>
      </c>
      <c r="I4" s="10">
        <v>26209</v>
      </c>
      <c r="J4" s="10">
        <v>23653.857142857145</v>
      </c>
      <c r="K4" s="10">
        <v>22077.857142857145</v>
      </c>
    </row>
    <row r="5" spans="1:11" x14ac:dyDescent="0.25">
      <c r="A5" s="3">
        <v>1262000</v>
      </c>
      <c r="B5" s="3">
        <v>14169.75</v>
      </c>
      <c r="C5" s="3">
        <v>10820.68</v>
      </c>
      <c r="D5" s="3">
        <v>9224.31</v>
      </c>
      <c r="E5" s="3">
        <v>8325.0300000000007</v>
      </c>
      <c r="F5" s="3">
        <v>7770.35</v>
      </c>
      <c r="G5" s="3">
        <v>40485</v>
      </c>
      <c r="H5" s="10">
        <v>30916.228571428575</v>
      </c>
      <c r="I5" s="10">
        <v>26355.17142857143</v>
      </c>
      <c r="J5" s="10">
        <v>23785.800000000003</v>
      </c>
      <c r="K5" s="10">
        <v>22201.000000000004</v>
      </c>
    </row>
    <row r="6" spans="1:11" x14ac:dyDescent="0.25">
      <c r="A6" s="3">
        <v>1515000</v>
      </c>
      <c r="B6" s="3">
        <v>17010.43</v>
      </c>
      <c r="C6" s="3">
        <v>12989.96</v>
      </c>
      <c r="D6" s="3">
        <v>11073.56</v>
      </c>
      <c r="E6" s="3">
        <v>9993.99</v>
      </c>
      <c r="F6" s="3">
        <v>9328.1200000000008</v>
      </c>
      <c r="G6" s="3">
        <v>48601.228571428575</v>
      </c>
      <c r="H6" s="10">
        <v>37114.171428571426</v>
      </c>
      <c r="I6" s="10">
        <v>31638.742857142857</v>
      </c>
      <c r="J6" s="10">
        <v>28554.257142857143</v>
      </c>
      <c r="K6" s="10">
        <v>26651.771428571432</v>
      </c>
    </row>
    <row r="7" spans="1:11" x14ac:dyDescent="0.25">
      <c r="A7" s="3">
        <v>1571000</v>
      </c>
      <c r="B7" s="3">
        <v>17639.2</v>
      </c>
      <c r="C7" s="3">
        <v>13470.11</v>
      </c>
      <c r="D7" s="3">
        <v>11482.88</v>
      </c>
      <c r="E7" s="3">
        <v>10363.41</v>
      </c>
      <c r="F7" s="3">
        <v>9672.92</v>
      </c>
      <c r="G7" s="3">
        <v>50397.71428571429</v>
      </c>
      <c r="H7" s="10">
        <v>38486.028571428578</v>
      </c>
      <c r="I7" s="10">
        <v>32808.228571428568</v>
      </c>
      <c r="J7" s="10">
        <v>29609.742857142857</v>
      </c>
      <c r="K7" s="10">
        <v>27636.914285714287</v>
      </c>
    </row>
    <row r="8" spans="1:11" x14ac:dyDescent="0.25">
      <c r="A8" s="3">
        <v>1561000</v>
      </c>
      <c r="B8" s="3">
        <v>17526.919999999998</v>
      </c>
      <c r="C8" s="3">
        <v>13384.37</v>
      </c>
      <c r="D8" s="3">
        <v>11409.79</v>
      </c>
      <c r="E8" s="3">
        <v>10297.44</v>
      </c>
      <c r="F8" s="3">
        <v>9611.35</v>
      </c>
      <c r="G8" s="3">
        <v>50076.914285714287</v>
      </c>
      <c r="H8" s="10">
        <v>38241.057142857149</v>
      </c>
      <c r="I8" s="10">
        <v>32599.400000000005</v>
      </c>
      <c r="J8" s="10">
        <v>29421.257142857146</v>
      </c>
      <c r="K8" s="10">
        <v>27461.000000000004</v>
      </c>
    </row>
    <row r="9" spans="1:11" x14ac:dyDescent="0.25">
      <c r="A9" s="3">
        <v>1472000</v>
      </c>
      <c r="B9" s="3">
        <v>16527.63</v>
      </c>
      <c r="C9" s="3">
        <v>12621.26</v>
      </c>
      <c r="D9" s="3">
        <v>10759.26</v>
      </c>
      <c r="E9" s="3">
        <v>9710.33</v>
      </c>
      <c r="F9" s="3">
        <v>9063.36</v>
      </c>
      <c r="G9" s="3">
        <v>47221.8</v>
      </c>
      <c r="H9" s="10">
        <v>36060.742857142861</v>
      </c>
      <c r="I9" s="10">
        <v>30740.742857142861</v>
      </c>
      <c r="J9" s="10">
        <v>27743.800000000003</v>
      </c>
      <c r="K9" s="10">
        <v>25895.314285714288</v>
      </c>
    </row>
    <row r="10" spans="1:11" x14ac:dyDescent="0.25">
      <c r="A10" s="3">
        <v>1479000</v>
      </c>
      <c r="B10" s="3">
        <v>16606.23</v>
      </c>
      <c r="C10" s="3">
        <v>12681.28</v>
      </c>
      <c r="D10" s="3">
        <v>10810.43</v>
      </c>
      <c r="E10" s="3">
        <v>9756.51</v>
      </c>
      <c r="F10" s="3">
        <v>9106.4599999999991</v>
      </c>
      <c r="G10" s="3">
        <v>47446.37142857143</v>
      </c>
      <c r="H10" s="10">
        <v>36232.228571428575</v>
      </c>
      <c r="I10" s="10">
        <v>30886.942857142862</v>
      </c>
      <c r="J10" s="10">
        <v>27875.742857142861</v>
      </c>
      <c r="K10" s="10">
        <v>26018.457142857143</v>
      </c>
    </row>
    <row r="11" spans="1:11" x14ac:dyDescent="0.25">
      <c r="A11" s="3">
        <v>1555000</v>
      </c>
      <c r="B11" s="3">
        <v>17459.560000000001</v>
      </c>
      <c r="C11" s="3">
        <v>13332.93</v>
      </c>
      <c r="D11" s="3">
        <v>11365.93</v>
      </c>
      <c r="E11" s="3">
        <v>10257.86</v>
      </c>
      <c r="F11" s="3">
        <v>9574.4</v>
      </c>
      <c r="G11" s="3">
        <v>49884.457142857151</v>
      </c>
      <c r="H11" s="10">
        <v>38094.08571428572</v>
      </c>
      <c r="I11" s="10">
        <v>32474.085714285717</v>
      </c>
      <c r="J11" s="10">
        <v>29308.171428571433</v>
      </c>
      <c r="K11" s="10">
        <v>27355.428571428572</v>
      </c>
    </row>
    <row r="12" spans="1:11" x14ac:dyDescent="0.25">
      <c r="A12" s="3">
        <v>1585000</v>
      </c>
      <c r="B12" s="3">
        <v>17796.400000000001</v>
      </c>
      <c r="C12" s="3">
        <v>13590.15</v>
      </c>
      <c r="D12" s="3">
        <v>11585.21</v>
      </c>
      <c r="E12" s="3">
        <v>10455.76</v>
      </c>
      <c r="F12" s="3">
        <v>9759.1200000000008</v>
      </c>
      <c r="G12" s="3">
        <v>50846.857142857152</v>
      </c>
      <c r="H12" s="10">
        <v>38829</v>
      </c>
      <c r="I12" s="10">
        <v>33100.6</v>
      </c>
      <c r="J12" s="10">
        <v>29873.600000000002</v>
      </c>
      <c r="K12" s="10">
        <v>27883.200000000004</v>
      </c>
    </row>
    <row r="13" spans="1:11" x14ac:dyDescent="0.25">
      <c r="A13" s="3">
        <v>1599000</v>
      </c>
      <c r="B13" s="3">
        <v>17953.59</v>
      </c>
      <c r="C13" s="3">
        <v>13710.19</v>
      </c>
      <c r="D13" s="3">
        <v>11687.54</v>
      </c>
      <c r="E13" s="3">
        <v>10548.11</v>
      </c>
      <c r="F13" s="3">
        <v>9845.32</v>
      </c>
      <c r="G13" s="3">
        <v>51295.971428571429</v>
      </c>
      <c r="H13" s="10">
        <v>39171.971428571429</v>
      </c>
      <c r="I13" s="10">
        <v>33392.971428571436</v>
      </c>
      <c r="J13" s="10">
        <v>30137.457142857147</v>
      </c>
      <c r="K13" s="10">
        <v>28129.485714285714</v>
      </c>
    </row>
    <row r="14" spans="1:11" x14ac:dyDescent="0.25">
      <c r="A14" s="3">
        <v>1588000</v>
      </c>
      <c r="B14" s="3">
        <v>17830.080000000002</v>
      </c>
      <c r="C14" s="3">
        <v>13615.88</v>
      </c>
      <c r="D14" s="3">
        <v>11607.14</v>
      </c>
      <c r="E14" s="3">
        <v>10475.549999999999</v>
      </c>
      <c r="F14" s="3">
        <v>9777.59</v>
      </c>
      <c r="G14" s="3">
        <v>50943.08571428572</v>
      </c>
      <c r="H14" s="10">
        <v>38902.514285714286</v>
      </c>
      <c r="I14" s="10">
        <v>33163.257142857146</v>
      </c>
      <c r="J14" s="10">
        <v>29930.142857142859</v>
      </c>
      <c r="K14" s="10">
        <v>27935.971428571429</v>
      </c>
    </row>
    <row r="15" spans="1:11" x14ac:dyDescent="0.25">
      <c r="A15" s="3">
        <v>1557000</v>
      </c>
      <c r="B15" s="3">
        <v>17482.009999999998</v>
      </c>
      <c r="C15" s="3">
        <v>13350.07</v>
      </c>
      <c r="D15" s="3">
        <v>11380.55</v>
      </c>
      <c r="E15" s="3">
        <v>10271.049999999999</v>
      </c>
      <c r="F15" s="3">
        <v>9586.7199999999993</v>
      </c>
      <c r="G15" s="3">
        <v>49948.6</v>
      </c>
      <c r="H15" s="10">
        <v>38143.057142857142</v>
      </c>
      <c r="I15" s="10">
        <v>32515.857142857141</v>
      </c>
      <c r="J15" s="10">
        <v>29345.857142857141</v>
      </c>
      <c r="K15" s="10">
        <v>27390.62857142857</v>
      </c>
    </row>
    <row r="16" spans="1:11" x14ac:dyDescent="0.25">
      <c r="A16" s="3">
        <v>1508000</v>
      </c>
      <c r="B16" s="3">
        <v>16931.84</v>
      </c>
      <c r="C16" s="3">
        <v>12929.94</v>
      </c>
      <c r="D16" s="3">
        <v>11022.4</v>
      </c>
      <c r="E16" s="3">
        <v>9947.81</v>
      </c>
      <c r="F16" s="3">
        <v>9285.02</v>
      </c>
      <c r="G16" s="3">
        <v>48376.685714285719</v>
      </c>
      <c r="H16" s="10">
        <v>36942.685714285719</v>
      </c>
      <c r="I16" s="10">
        <v>31492.571428571431</v>
      </c>
      <c r="J16" s="10">
        <v>28422.314285714285</v>
      </c>
      <c r="K16" s="10">
        <v>26528.628571428573</v>
      </c>
    </row>
    <row r="17" spans="1:11" x14ac:dyDescent="0.25">
      <c r="A17" s="3">
        <v>1535000</v>
      </c>
      <c r="B17" s="3">
        <v>17234.990000000002</v>
      </c>
      <c r="C17" s="3">
        <v>13161.44</v>
      </c>
      <c r="D17" s="3">
        <v>11219.75</v>
      </c>
      <c r="E17" s="3">
        <v>10125.92</v>
      </c>
      <c r="F17" s="3">
        <v>9451.26</v>
      </c>
      <c r="G17" s="3">
        <v>49242.828571428581</v>
      </c>
      <c r="H17" s="10">
        <v>37604.114285714291</v>
      </c>
      <c r="I17" s="10">
        <v>32056.428571428572</v>
      </c>
      <c r="J17" s="10">
        <v>28931.200000000001</v>
      </c>
      <c r="K17" s="10">
        <v>27003.600000000002</v>
      </c>
    </row>
    <row r="18" spans="1:11" x14ac:dyDescent="0.25">
      <c r="A18" s="3">
        <v>1529000</v>
      </c>
      <c r="B18" s="3">
        <v>17167.63</v>
      </c>
      <c r="C18" s="3">
        <v>13110</v>
      </c>
      <c r="D18" s="3">
        <v>11175.89</v>
      </c>
      <c r="E18" s="3">
        <v>10086.34</v>
      </c>
      <c r="F18" s="3">
        <v>9414.32</v>
      </c>
      <c r="G18" s="3">
        <v>49050.371428571438</v>
      </c>
      <c r="H18" s="10">
        <v>37457.142857142862</v>
      </c>
      <c r="I18" s="10">
        <v>31931.114285714288</v>
      </c>
      <c r="J18" s="10">
        <v>28818.114285714288</v>
      </c>
      <c r="K18" s="10">
        <v>26898.057142857142</v>
      </c>
    </row>
    <row r="19" spans="1:11" x14ac:dyDescent="0.25">
      <c r="A19" s="54">
        <v>0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</row>
  </sheetData>
  <phoneticPr fontId="5" type="noConversion"/>
  <conditionalFormatting sqref="E19">
    <cfRule type="duplicateValues" dxfId="121" priority="1"/>
  </conditionalFormatting>
  <conditionalFormatting sqref="A2:A19 A19:K19">
    <cfRule type="duplicateValues" dxfId="120" priority="74"/>
  </conditionalFormatting>
  <conditionalFormatting sqref="A19:K19">
    <cfRule type="uniqueValues" dxfId="119" priority="77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A4D65-80A3-4D09-892B-CD1D2FAC68FE}">
  <dimension ref="A1:L216"/>
  <sheetViews>
    <sheetView topLeftCell="A173" workbookViewId="0">
      <selection activeCell="E185" sqref="E185"/>
    </sheetView>
  </sheetViews>
  <sheetFormatPr defaultRowHeight="15" x14ac:dyDescent="0.25"/>
  <cols>
    <col min="1" max="1" width="17.42578125" customWidth="1"/>
    <col min="2" max="2" width="7.85546875" customWidth="1"/>
    <col min="3" max="3" width="6.5703125" customWidth="1"/>
    <col min="4" max="4" width="16" customWidth="1"/>
    <col min="5" max="5" width="16.140625" customWidth="1"/>
    <col min="6" max="6" width="16.7109375" customWidth="1"/>
    <col min="7" max="7" width="17.28515625" customWidth="1"/>
    <col min="8" max="8" width="16.85546875" customWidth="1"/>
    <col min="9" max="9" width="16.140625" customWidth="1"/>
    <col min="10" max="10" width="14.5703125" customWidth="1"/>
    <col min="11" max="11" width="14.28515625" customWidth="1"/>
    <col min="12" max="12" width="17.42578125" customWidth="1"/>
  </cols>
  <sheetData>
    <row r="1" spans="1:12" x14ac:dyDescent="0.25">
      <c r="A1" s="17" t="s">
        <v>218</v>
      </c>
      <c r="B1" s="18" t="s">
        <v>219</v>
      </c>
      <c r="C1" s="17" t="s">
        <v>220</v>
      </c>
      <c r="D1" s="19" t="s">
        <v>221</v>
      </c>
      <c r="E1" s="22" t="s">
        <v>222</v>
      </c>
      <c r="F1" s="25" t="s">
        <v>223</v>
      </c>
      <c r="G1" s="19" t="s">
        <v>224</v>
      </c>
      <c r="H1" s="17" t="s">
        <v>225</v>
      </c>
      <c r="I1" s="22" t="s">
        <v>227</v>
      </c>
      <c r="J1" s="22" t="s">
        <v>226</v>
      </c>
      <c r="K1" s="19" t="s">
        <v>228</v>
      </c>
      <c r="L1" s="20" t="s">
        <v>229</v>
      </c>
    </row>
    <row r="2" spans="1:12" x14ac:dyDescent="0.25">
      <c r="A2" s="4" t="s">
        <v>0</v>
      </c>
      <c r="B2" s="16">
        <v>96</v>
      </c>
      <c r="C2" s="4">
        <v>0</v>
      </c>
      <c r="D2" s="37">
        <v>679968</v>
      </c>
      <c r="E2" s="38">
        <v>74796.479999999996</v>
      </c>
      <c r="F2" s="38">
        <v>81596.160000000003</v>
      </c>
      <c r="G2" s="37">
        <v>836360.64</v>
      </c>
      <c r="H2" s="37">
        <v>674000</v>
      </c>
      <c r="I2" s="38">
        <v>162360.64000000001</v>
      </c>
      <c r="J2" s="38">
        <v>10000</v>
      </c>
      <c r="K2" s="37">
        <v>152360.64000000001</v>
      </c>
      <c r="L2" s="39">
        <v>12696.72</v>
      </c>
    </row>
    <row r="3" spans="1:12" x14ac:dyDescent="0.25">
      <c r="A3" s="5" t="s">
        <v>1</v>
      </c>
      <c r="B3" s="16">
        <v>96</v>
      </c>
      <c r="C3" s="5">
        <v>0</v>
      </c>
      <c r="D3" s="40">
        <v>679968</v>
      </c>
      <c r="E3" s="41">
        <v>74796.479999999996</v>
      </c>
      <c r="F3" s="41">
        <v>81596.160000000003</v>
      </c>
      <c r="G3" s="40">
        <v>836360.64</v>
      </c>
      <c r="H3" s="40">
        <v>674000</v>
      </c>
      <c r="I3" s="41">
        <v>162360.64000000001</v>
      </c>
      <c r="J3" s="41">
        <v>10000</v>
      </c>
      <c r="K3" s="40">
        <v>152360.64000000001</v>
      </c>
      <c r="L3" s="42">
        <v>12696.72</v>
      </c>
    </row>
    <row r="4" spans="1:12" x14ac:dyDescent="0.25">
      <c r="A4" s="4" t="s">
        <v>2</v>
      </c>
      <c r="B4" s="16">
        <v>96</v>
      </c>
      <c r="C4" s="4">
        <v>0</v>
      </c>
      <c r="D4" s="37">
        <v>679968</v>
      </c>
      <c r="E4" s="38">
        <v>74796.479999999996</v>
      </c>
      <c r="F4" s="38">
        <v>81596.160000000003</v>
      </c>
      <c r="G4" s="37">
        <v>836360.64</v>
      </c>
      <c r="H4" s="37">
        <v>674000</v>
      </c>
      <c r="I4" s="38">
        <v>162360.64000000001</v>
      </c>
      <c r="J4" s="38">
        <v>10000</v>
      </c>
      <c r="K4" s="37">
        <v>152360.64000000001</v>
      </c>
      <c r="L4" s="39">
        <v>12696.72</v>
      </c>
    </row>
    <row r="5" spans="1:12" x14ac:dyDescent="0.25">
      <c r="A5" s="5" t="s">
        <v>3</v>
      </c>
      <c r="B5" s="16">
        <v>96</v>
      </c>
      <c r="C5" s="5">
        <v>0</v>
      </c>
      <c r="D5" s="40">
        <v>679968</v>
      </c>
      <c r="E5" s="41">
        <v>74796.479999999996</v>
      </c>
      <c r="F5" s="41">
        <v>81596.160000000003</v>
      </c>
      <c r="G5" s="40">
        <v>836360.64</v>
      </c>
      <c r="H5" s="40">
        <v>674000</v>
      </c>
      <c r="I5" s="41">
        <v>162360.64000000001</v>
      </c>
      <c r="J5" s="41">
        <v>10000</v>
      </c>
      <c r="K5" s="40">
        <v>152360.64000000001</v>
      </c>
      <c r="L5" s="42">
        <v>12696.72</v>
      </c>
    </row>
    <row r="6" spans="1:12" x14ac:dyDescent="0.25">
      <c r="A6" s="4" t="s">
        <v>4</v>
      </c>
      <c r="B6" s="16">
        <v>96</v>
      </c>
      <c r="C6" s="4">
        <v>0</v>
      </c>
      <c r="D6" s="37">
        <v>679968</v>
      </c>
      <c r="E6" s="38">
        <v>74796.479999999996</v>
      </c>
      <c r="F6" s="38">
        <v>81596.160000000003</v>
      </c>
      <c r="G6" s="37">
        <v>836360.64</v>
      </c>
      <c r="H6" s="37">
        <v>674000</v>
      </c>
      <c r="I6" s="38">
        <v>162360.64000000001</v>
      </c>
      <c r="J6" s="38">
        <v>10000</v>
      </c>
      <c r="K6" s="37">
        <v>152360.64000000001</v>
      </c>
      <c r="L6" s="39">
        <v>12696.72</v>
      </c>
    </row>
    <row r="7" spans="1:12" x14ac:dyDescent="0.25">
      <c r="A7" s="5" t="s">
        <v>5</v>
      </c>
      <c r="B7" s="16">
        <v>96</v>
      </c>
      <c r="C7" s="5">
        <v>0</v>
      </c>
      <c r="D7" s="40">
        <v>679968</v>
      </c>
      <c r="E7" s="41">
        <v>74796.479999999996</v>
      </c>
      <c r="F7" s="41">
        <v>81596.160000000003</v>
      </c>
      <c r="G7" s="40">
        <v>836360.64</v>
      </c>
      <c r="H7" s="40">
        <v>674000</v>
      </c>
      <c r="I7" s="41">
        <v>162360.64000000001</v>
      </c>
      <c r="J7" s="41">
        <v>10000</v>
      </c>
      <c r="K7" s="40">
        <v>152360.64000000001</v>
      </c>
      <c r="L7" s="42">
        <v>12696.72</v>
      </c>
    </row>
    <row r="8" spans="1:12" x14ac:dyDescent="0.25">
      <c r="A8" s="4" t="s">
        <v>6</v>
      </c>
      <c r="B8" s="16">
        <v>96</v>
      </c>
      <c r="C8" s="4">
        <v>0</v>
      </c>
      <c r="D8" s="37">
        <v>679968</v>
      </c>
      <c r="E8" s="38">
        <v>74796.479999999996</v>
      </c>
      <c r="F8" s="38">
        <v>81596.160000000003</v>
      </c>
      <c r="G8" s="37">
        <v>836360.64</v>
      </c>
      <c r="H8" s="37">
        <v>674000</v>
      </c>
      <c r="I8" s="38">
        <v>162360.64000000001</v>
      </c>
      <c r="J8" s="38">
        <v>10000</v>
      </c>
      <c r="K8" s="37">
        <v>152360.64000000001</v>
      </c>
      <c r="L8" s="39">
        <v>12696.72</v>
      </c>
    </row>
    <row r="9" spans="1:12" x14ac:dyDescent="0.25">
      <c r="A9" s="5" t="s">
        <v>7</v>
      </c>
      <c r="B9" s="16">
        <v>96</v>
      </c>
      <c r="C9" s="5">
        <v>0</v>
      </c>
      <c r="D9" s="40">
        <v>679968</v>
      </c>
      <c r="E9" s="41">
        <v>74796.479999999996</v>
      </c>
      <c r="F9" s="41">
        <v>81596.160000000003</v>
      </c>
      <c r="G9" s="40">
        <v>836360.64</v>
      </c>
      <c r="H9" s="40">
        <v>674000</v>
      </c>
      <c r="I9" s="41">
        <v>162360.64000000001</v>
      </c>
      <c r="J9" s="41">
        <v>10000</v>
      </c>
      <c r="K9" s="40">
        <v>152360.64000000001</v>
      </c>
      <c r="L9" s="42">
        <v>12696.72</v>
      </c>
    </row>
    <row r="10" spans="1:12" x14ac:dyDescent="0.25">
      <c r="A10" s="4" t="s">
        <v>8</v>
      </c>
      <c r="B10" s="16">
        <v>96</v>
      </c>
      <c r="C10" s="4">
        <v>0</v>
      </c>
      <c r="D10" s="37">
        <v>679968</v>
      </c>
      <c r="E10" s="38">
        <v>74796.479999999996</v>
      </c>
      <c r="F10" s="38">
        <v>81596.160000000003</v>
      </c>
      <c r="G10" s="37">
        <v>836360.64</v>
      </c>
      <c r="H10" s="37">
        <v>674000</v>
      </c>
      <c r="I10" s="38">
        <v>162360.64000000001</v>
      </c>
      <c r="J10" s="38">
        <v>10000</v>
      </c>
      <c r="K10" s="37">
        <v>152360.64000000001</v>
      </c>
      <c r="L10" s="39">
        <v>12696.72</v>
      </c>
    </row>
    <row r="11" spans="1:12" x14ac:dyDescent="0.25">
      <c r="A11" s="5" t="s">
        <v>9</v>
      </c>
      <c r="B11" s="16">
        <v>96</v>
      </c>
      <c r="C11" s="5">
        <v>0</v>
      </c>
      <c r="D11" s="40">
        <v>679968</v>
      </c>
      <c r="E11" s="41">
        <v>74796.479999999996</v>
      </c>
      <c r="F11" s="41">
        <v>81596.160000000003</v>
      </c>
      <c r="G11" s="40">
        <v>836360.64</v>
      </c>
      <c r="H11" s="40">
        <v>674000</v>
      </c>
      <c r="I11" s="41">
        <v>162360.64000000001</v>
      </c>
      <c r="J11" s="41">
        <v>10000</v>
      </c>
      <c r="K11" s="40">
        <v>152360.64000000001</v>
      </c>
      <c r="L11" s="42">
        <v>12696.72</v>
      </c>
    </row>
    <row r="12" spans="1:12" x14ac:dyDescent="0.25">
      <c r="A12" s="4" t="s">
        <v>10</v>
      </c>
      <c r="B12" s="16">
        <v>96</v>
      </c>
      <c r="C12" s="4">
        <v>0</v>
      </c>
      <c r="D12" s="37">
        <v>679968</v>
      </c>
      <c r="E12" s="38">
        <v>74796.479999999996</v>
      </c>
      <c r="F12" s="38">
        <v>81596.160000000003</v>
      </c>
      <c r="G12" s="37">
        <v>836360.64</v>
      </c>
      <c r="H12" s="37">
        <v>674000</v>
      </c>
      <c r="I12" s="38">
        <v>162360.64000000001</v>
      </c>
      <c r="J12" s="38">
        <v>10000</v>
      </c>
      <c r="K12" s="37">
        <v>152360.64000000001</v>
      </c>
      <c r="L12" s="39">
        <v>12696.72</v>
      </c>
    </row>
    <row r="13" spans="1:12" x14ac:dyDescent="0.25">
      <c r="A13" s="5" t="s">
        <v>11</v>
      </c>
      <c r="B13" s="16">
        <v>85</v>
      </c>
      <c r="C13" s="5">
        <v>0</v>
      </c>
      <c r="D13" s="40">
        <v>722500</v>
      </c>
      <c r="E13" s="41">
        <v>79475</v>
      </c>
      <c r="F13" s="41">
        <v>86700</v>
      </c>
      <c r="G13" s="40">
        <v>888675</v>
      </c>
      <c r="H13" s="40">
        <v>597000</v>
      </c>
      <c r="I13" s="41">
        <v>291675</v>
      </c>
      <c r="J13" s="41">
        <v>10000</v>
      </c>
      <c r="K13" s="40">
        <v>281675</v>
      </c>
      <c r="L13" s="42">
        <v>23472.92</v>
      </c>
    </row>
    <row r="14" spans="1:12" x14ac:dyDescent="0.25">
      <c r="A14" s="4" t="s">
        <v>12</v>
      </c>
      <c r="B14" s="16">
        <v>80</v>
      </c>
      <c r="C14" s="4">
        <v>0</v>
      </c>
      <c r="D14" s="37">
        <v>680000</v>
      </c>
      <c r="E14" s="38">
        <v>74800</v>
      </c>
      <c r="F14" s="38">
        <v>81600</v>
      </c>
      <c r="G14" s="37">
        <v>836400</v>
      </c>
      <c r="H14" s="37">
        <v>562000</v>
      </c>
      <c r="I14" s="38">
        <v>274400</v>
      </c>
      <c r="J14" s="38">
        <v>10000</v>
      </c>
      <c r="K14" s="37">
        <v>264400</v>
      </c>
      <c r="L14" s="39">
        <v>22033.33</v>
      </c>
    </row>
    <row r="15" spans="1:12" x14ac:dyDescent="0.25">
      <c r="A15" s="5" t="s">
        <v>13</v>
      </c>
      <c r="B15" s="16">
        <v>80</v>
      </c>
      <c r="C15" s="5">
        <v>0</v>
      </c>
      <c r="D15" s="40">
        <v>680000</v>
      </c>
      <c r="E15" s="41">
        <v>74800</v>
      </c>
      <c r="F15" s="41">
        <v>81600</v>
      </c>
      <c r="G15" s="40">
        <v>836400</v>
      </c>
      <c r="H15" s="40">
        <v>562000</v>
      </c>
      <c r="I15" s="41">
        <v>274400</v>
      </c>
      <c r="J15" s="41">
        <v>10000</v>
      </c>
      <c r="K15" s="40">
        <v>264400</v>
      </c>
      <c r="L15" s="42">
        <v>22033.33</v>
      </c>
    </row>
    <row r="16" spans="1:12" x14ac:dyDescent="0.25">
      <c r="A16" s="4" t="s">
        <v>14</v>
      </c>
      <c r="B16" s="16">
        <v>80</v>
      </c>
      <c r="C16" s="4">
        <v>0</v>
      </c>
      <c r="D16" s="37">
        <v>680000</v>
      </c>
      <c r="E16" s="38">
        <v>74800</v>
      </c>
      <c r="F16" s="38">
        <v>81600</v>
      </c>
      <c r="G16" s="37">
        <v>836400</v>
      </c>
      <c r="H16" s="37">
        <v>562000</v>
      </c>
      <c r="I16" s="38">
        <v>274400</v>
      </c>
      <c r="J16" s="38">
        <v>10000</v>
      </c>
      <c r="K16" s="37">
        <v>264400</v>
      </c>
      <c r="L16" s="39">
        <v>22033.33</v>
      </c>
    </row>
    <row r="17" spans="1:12" x14ac:dyDescent="0.25">
      <c r="A17" s="5" t="s">
        <v>15</v>
      </c>
      <c r="B17" s="16">
        <v>80</v>
      </c>
      <c r="C17" s="5">
        <v>0</v>
      </c>
      <c r="D17" s="40">
        <v>680000</v>
      </c>
      <c r="E17" s="41">
        <v>74800</v>
      </c>
      <c r="F17" s="41">
        <v>81600</v>
      </c>
      <c r="G17" s="40">
        <v>836400</v>
      </c>
      <c r="H17" s="40">
        <v>562000</v>
      </c>
      <c r="I17" s="41">
        <v>274400</v>
      </c>
      <c r="J17" s="41">
        <v>10000</v>
      </c>
      <c r="K17" s="40">
        <v>264400</v>
      </c>
      <c r="L17" s="42">
        <v>22033.33</v>
      </c>
    </row>
    <row r="18" spans="1:12" x14ac:dyDescent="0.25">
      <c r="A18" s="4" t="s">
        <v>16</v>
      </c>
      <c r="B18" s="16">
        <v>80</v>
      </c>
      <c r="C18" s="4">
        <v>0</v>
      </c>
      <c r="D18" s="37">
        <v>680000</v>
      </c>
      <c r="E18" s="38">
        <v>74800</v>
      </c>
      <c r="F18" s="38">
        <v>81600</v>
      </c>
      <c r="G18" s="37">
        <v>836400</v>
      </c>
      <c r="H18" s="37">
        <v>562000</v>
      </c>
      <c r="I18" s="38">
        <v>274400</v>
      </c>
      <c r="J18" s="38">
        <v>10000</v>
      </c>
      <c r="K18" s="37">
        <v>264400</v>
      </c>
      <c r="L18" s="39">
        <v>22033.33</v>
      </c>
    </row>
    <row r="19" spans="1:12" x14ac:dyDescent="0.25">
      <c r="A19" s="5" t="s">
        <v>17</v>
      </c>
      <c r="B19" s="16">
        <v>80</v>
      </c>
      <c r="C19" s="5">
        <v>0</v>
      </c>
      <c r="D19" s="40">
        <v>680000</v>
      </c>
      <c r="E19" s="41">
        <v>74800</v>
      </c>
      <c r="F19" s="41">
        <v>81600</v>
      </c>
      <c r="G19" s="40">
        <v>836400</v>
      </c>
      <c r="H19" s="40">
        <v>562000</v>
      </c>
      <c r="I19" s="41">
        <v>274400</v>
      </c>
      <c r="J19" s="41">
        <v>10000</v>
      </c>
      <c r="K19" s="40">
        <v>264400</v>
      </c>
      <c r="L19" s="42">
        <v>22033.33</v>
      </c>
    </row>
    <row r="20" spans="1:12" x14ac:dyDescent="0.25">
      <c r="A20" s="4" t="s">
        <v>18</v>
      </c>
      <c r="B20" s="16">
        <v>80</v>
      </c>
      <c r="C20" s="4">
        <v>0</v>
      </c>
      <c r="D20" s="37">
        <v>680000</v>
      </c>
      <c r="E20" s="38">
        <v>74800</v>
      </c>
      <c r="F20" s="38">
        <v>81600</v>
      </c>
      <c r="G20" s="37">
        <v>836400</v>
      </c>
      <c r="H20" s="37">
        <v>562000</v>
      </c>
      <c r="I20" s="38">
        <v>274400</v>
      </c>
      <c r="J20" s="38">
        <v>10000</v>
      </c>
      <c r="K20" s="37">
        <v>264400</v>
      </c>
      <c r="L20" s="39">
        <v>22033.33</v>
      </c>
    </row>
    <row r="21" spans="1:12" x14ac:dyDescent="0.25">
      <c r="A21" s="5" t="s">
        <v>19</v>
      </c>
      <c r="B21" s="16">
        <v>80</v>
      </c>
      <c r="C21" s="5">
        <v>0</v>
      </c>
      <c r="D21" s="40">
        <v>680000</v>
      </c>
      <c r="E21" s="41">
        <v>74800</v>
      </c>
      <c r="F21" s="41">
        <v>81600</v>
      </c>
      <c r="G21" s="40">
        <v>836400</v>
      </c>
      <c r="H21" s="40">
        <v>562000</v>
      </c>
      <c r="I21" s="41">
        <v>274400</v>
      </c>
      <c r="J21" s="41">
        <v>10000</v>
      </c>
      <c r="K21" s="40">
        <v>264400</v>
      </c>
      <c r="L21" s="42">
        <v>22033.33</v>
      </c>
    </row>
    <row r="22" spans="1:12" x14ac:dyDescent="0.25">
      <c r="A22" s="4" t="s">
        <v>20</v>
      </c>
      <c r="B22" s="16">
        <v>80</v>
      </c>
      <c r="C22" s="4">
        <v>0</v>
      </c>
      <c r="D22" s="37">
        <v>680000</v>
      </c>
      <c r="E22" s="38">
        <v>74800</v>
      </c>
      <c r="F22" s="38">
        <v>81600</v>
      </c>
      <c r="G22" s="37">
        <v>836400</v>
      </c>
      <c r="H22" s="37">
        <v>562000</v>
      </c>
      <c r="I22" s="38">
        <v>274400</v>
      </c>
      <c r="J22" s="38">
        <v>10000</v>
      </c>
      <c r="K22" s="37">
        <v>264400</v>
      </c>
      <c r="L22" s="39">
        <v>22033.33</v>
      </c>
    </row>
    <row r="23" spans="1:12" x14ac:dyDescent="0.25">
      <c r="A23" s="5" t="s">
        <v>21</v>
      </c>
      <c r="B23" s="16">
        <v>80</v>
      </c>
      <c r="C23" s="5">
        <v>0</v>
      </c>
      <c r="D23" s="40">
        <v>680000</v>
      </c>
      <c r="E23" s="41">
        <v>74800</v>
      </c>
      <c r="F23" s="41">
        <v>81600</v>
      </c>
      <c r="G23" s="40">
        <v>836400</v>
      </c>
      <c r="H23" s="40">
        <v>562000</v>
      </c>
      <c r="I23" s="41">
        <v>274400</v>
      </c>
      <c r="J23" s="41">
        <v>10000</v>
      </c>
      <c r="K23" s="40">
        <v>264400</v>
      </c>
      <c r="L23" s="42">
        <v>22033.33</v>
      </c>
    </row>
    <row r="24" spans="1:12" x14ac:dyDescent="0.25">
      <c r="A24" s="4" t="s">
        <v>22</v>
      </c>
      <c r="B24" s="16">
        <v>80</v>
      </c>
      <c r="C24" s="4">
        <v>0</v>
      </c>
      <c r="D24" s="37">
        <v>680000</v>
      </c>
      <c r="E24" s="38">
        <v>74800</v>
      </c>
      <c r="F24" s="38">
        <v>81600</v>
      </c>
      <c r="G24" s="37">
        <v>836400</v>
      </c>
      <c r="H24" s="37">
        <v>562000</v>
      </c>
      <c r="I24" s="38">
        <v>274400</v>
      </c>
      <c r="J24" s="38">
        <v>10000</v>
      </c>
      <c r="K24" s="37">
        <v>264400</v>
      </c>
      <c r="L24" s="39">
        <v>22033.33</v>
      </c>
    </row>
    <row r="25" spans="1:12" x14ac:dyDescent="0.25">
      <c r="A25" s="5" t="s">
        <v>23</v>
      </c>
      <c r="B25" s="16">
        <v>80</v>
      </c>
      <c r="C25" s="5">
        <v>0</v>
      </c>
      <c r="D25" s="40">
        <v>680000</v>
      </c>
      <c r="E25" s="41">
        <v>74800</v>
      </c>
      <c r="F25" s="41">
        <v>81600</v>
      </c>
      <c r="G25" s="40">
        <v>836400</v>
      </c>
      <c r="H25" s="40">
        <v>562000</v>
      </c>
      <c r="I25" s="41">
        <v>274400</v>
      </c>
      <c r="J25" s="41">
        <v>10000</v>
      </c>
      <c r="K25" s="40">
        <v>264400</v>
      </c>
      <c r="L25" s="42">
        <v>22033.33</v>
      </c>
    </row>
    <row r="26" spans="1:12" x14ac:dyDescent="0.25">
      <c r="A26" s="4" t="s">
        <v>24</v>
      </c>
      <c r="B26" s="16">
        <v>80</v>
      </c>
      <c r="C26" s="4">
        <v>0</v>
      </c>
      <c r="D26" s="37">
        <v>680000</v>
      </c>
      <c r="E26" s="38">
        <v>74800</v>
      </c>
      <c r="F26" s="38">
        <v>81600</v>
      </c>
      <c r="G26" s="37">
        <v>836400</v>
      </c>
      <c r="H26" s="37">
        <v>562000</v>
      </c>
      <c r="I26" s="38">
        <v>274400</v>
      </c>
      <c r="J26" s="38">
        <v>10000</v>
      </c>
      <c r="K26" s="37">
        <v>264400</v>
      </c>
      <c r="L26" s="39">
        <v>22033.33</v>
      </c>
    </row>
    <row r="27" spans="1:12" x14ac:dyDescent="0.25">
      <c r="A27" s="5" t="s">
        <v>25</v>
      </c>
      <c r="B27" s="16">
        <v>96</v>
      </c>
      <c r="C27" s="5">
        <v>0</v>
      </c>
      <c r="D27" s="40">
        <v>679968</v>
      </c>
      <c r="E27" s="41">
        <v>74796.479999999996</v>
      </c>
      <c r="F27" s="41">
        <v>81596.160000000003</v>
      </c>
      <c r="G27" s="40">
        <v>836360.64</v>
      </c>
      <c r="H27" s="40">
        <v>674000</v>
      </c>
      <c r="I27" s="41">
        <v>162360.64000000001</v>
      </c>
      <c r="J27" s="41">
        <v>10000</v>
      </c>
      <c r="K27" s="40">
        <v>152360.64000000001</v>
      </c>
      <c r="L27" s="42">
        <v>12696.72</v>
      </c>
    </row>
    <row r="28" spans="1:12" x14ac:dyDescent="0.25">
      <c r="A28" s="4" t="s">
        <v>26</v>
      </c>
      <c r="B28" s="16">
        <v>96</v>
      </c>
      <c r="C28" s="4">
        <v>0</v>
      </c>
      <c r="D28" s="37">
        <v>679968</v>
      </c>
      <c r="E28" s="38">
        <v>74796.479999999996</v>
      </c>
      <c r="F28" s="38">
        <v>81596.160000000003</v>
      </c>
      <c r="G28" s="37">
        <v>836360.64</v>
      </c>
      <c r="H28" s="37">
        <v>674000</v>
      </c>
      <c r="I28" s="38">
        <v>162360.64000000001</v>
      </c>
      <c r="J28" s="38">
        <v>10000</v>
      </c>
      <c r="K28" s="37">
        <v>152360.64000000001</v>
      </c>
      <c r="L28" s="39">
        <v>12696.72</v>
      </c>
    </row>
    <row r="29" spans="1:12" x14ac:dyDescent="0.25">
      <c r="A29" s="5" t="s">
        <v>27</v>
      </c>
      <c r="B29" s="16">
        <v>96</v>
      </c>
      <c r="C29" s="5">
        <v>0</v>
      </c>
      <c r="D29" s="40">
        <v>679968</v>
      </c>
      <c r="E29" s="41">
        <v>74796.479999999996</v>
      </c>
      <c r="F29" s="41">
        <v>81596.160000000003</v>
      </c>
      <c r="G29" s="40">
        <v>836360.64</v>
      </c>
      <c r="H29" s="40">
        <v>674000</v>
      </c>
      <c r="I29" s="41">
        <v>162360.64000000001</v>
      </c>
      <c r="J29" s="41">
        <v>10000</v>
      </c>
      <c r="K29" s="40">
        <v>152360.64000000001</v>
      </c>
      <c r="L29" s="42">
        <v>12696.72</v>
      </c>
    </row>
    <row r="30" spans="1:12" x14ac:dyDescent="0.25">
      <c r="A30" s="4" t="s">
        <v>28</v>
      </c>
      <c r="B30" s="16">
        <v>96</v>
      </c>
      <c r="C30" s="4">
        <v>0</v>
      </c>
      <c r="D30" s="37">
        <v>679968</v>
      </c>
      <c r="E30" s="38">
        <v>74796.479999999996</v>
      </c>
      <c r="F30" s="38">
        <v>81596.160000000003</v>
      </c>
      <c r="G30" s="37">
        <v>836360.64</v>
      </c>
      <c r="H30" s="37">
        <v>674000</v>
      </c>
      <c r="I30" s="38">
        <v>162360.64000000001</v>
      </c>
      <c r="J30" s="38">
        <v>10000</v>
      </c>
      <c r="K30" s="37">
        <v>152360.64000000001</v>
      </c>
      <c r="L30" s="39">
        <v>12696.72</v>
      </c>
    </row>
    <row r="31" spans="1:12" x14ac:dyDescent="0.25">
      <c r="A31" s="5" t="s">
        <v>29</v>
      </c>
      <c r="B31" s="16">
        <v>96</v>
      </c>
      <c r="C31" s="5">
        <v>0</v>
      </c>
      <c r="D31" s="40">
        <v>679968</v>
      </c>
      <c r="E31" s="41">
        <v>74796.479999999996</v>
      </c>
      <c r="F31" s="41">
        <v>81596.160000000003</v>
      </c>
      <c r="G31" s="40">
        <v>836360.64</v>
      </c>
      <c r="H31" s="40">
        <v>674000</v>
      </c>
      <c r="I31" s="41">
        <v>162360.64000000001</v>
      </c>
      <c r="J31" s="41">
        <v>10000</v>
      </c>
      <c r="K31" s="40">
        <v>152360.64000000001</v>
      </c>
      <c r="L31" s="42">
        <v>12696.72</v>
      </c>
    </row>
    <row r="32" spans="1:12" x14ac:dyDescent="0.25">
      <c r="A32" s="4" t="s">
        <v>30</v>
      </c>
      <c r="B32" s="16">
        <v>96</v>
      </c>
      <c r="C32" s="4">
        <v>0</v>
      </c>
      <c r="D32" s="37">
        <v>679968</v>
      </c>
      <c r="E32" s="38">
        <v>74796.479999999996</v>
      </c>
      <c r="F32" s="38">
        <v>81596.160000000003</v>
      </c>
      <c r="G32" s="37">
        <v>836360.64</v>
      </c>
      <c r="H32" s="37">
        <v>674000</v>
      </c>
      <c r="I32" s="38">
        <v>162360.64000000001</v>
      </c>
      <c r="J32" s="38">
        <v>10000</v>
      </c>
      <c r="K32" s="37">
        <v>152360.64000000001</v>
      </c>
      <c r="L32" s="39">
        <v>12696.72</v>
      </c>
    </row>
    <row r="33" spans="1:12" x14ac:dyDescent="0.25">
      <c r="A33" s="5" t="s">
        <v>31</v>
      </c>
      <c r="B33" s="16">
        <v>96</v>
      </c>
      <c r="C33" s="5">
        <v>0</v>
      </c>
      <c r="D33" s="40">
        <v>679968</v>
      </c>
      <c r="E33" s="41">
        <v>74796.479999999996</v>
      </c>
      <c r="F33" s="41">
        <v>81596.160000000003</v>
      </c>
      <c r="G33" s="40">
        <v>836360.64</v>
      </c>
      <c r="H33" s="40">
        <v>674000</v>
      </c>
      <c r="I33" s="41">
        <v>162360.64000000001</v>
      </c>
      <c r="J33" s="41">
        <v>10000</v>
      </c>
      <c r="K33" s="40">
        <v>152360.64000000001</v>
      </c>
      <c r="L33" s="42">
        <v>12696.72</v>
      </c>
    </row>
    <row r="34" spans="1:12" x14ac:dyDescent="0.25">
      <c r="A34" s="4" t="s">
        <v>32</v>
      </c>
      <c r="B34" s="16">
        <v>96</v>
      </c>
      <c r="C34" s="4">
        <v>0</v>
      </c>
      <c r="D34" s="37">
        <v>679968</v>
      </c>
      <c r="E34" s="38">
        <v>74796.479999999996</v>
      </c>
      <c r="F34" s="38">
        <v>81596.160000000003</v>
      </c>
      <c r="G34" s="37">
        <v>836360.64</v>
      </c>
      <c r="H34" s="37">
        <v>674000</v>
      </c>
      <c r="I34" s="38">
        <v>162360.64000000001</v>
      </c>
      <c r="J34" s="38">
        <v>10000</v>
      </c>
      <c r="K34" s="37">
        <v>152360.64000000001</v>
      </c>
      <c r="L34" s="39">
        <v>12696.72</v>
      </c>
    </row>
    <row r="35" spans="1:12" x14ac:dyDescent="0.25">
      <c r="A35" s="5" t="s">
        <v>33</v>
      </c>
      <c r="B35" s="16">
        <v>96</v>
      </c>
      <c r="C35" s="5">
        <v>0</v>
      </c>
      <c r="D35" s="40">
        <v>679968</v>
      </c>
      <c r="E35" s="41">
        <v>74796.479999999996</v>
      </c>
      <c r="F35" s="41">
        <v>81596.160000000003</v>
      </c>
      <c r="G35" s="40">
        <v>836360.64</v>
      </c>
      <c r="H35" s="40">
        <v>674000</v>
      </c>
      <c r="I35" s="41">
        <v>162360.64000000001</v>
      </c>
      <c r="J35" s="41">
        <v>10000</v>
      </c>
      <c r="K35" s="40">
        <v>152360.64000000001</v>
      </c>
      <c r="L35" s="42">
        <v>12696.72</v>
      </c>
    </row>
    <row r="36" spans="1:12" x14ac:dyDescent="0.25">
      <c r="A36" s="4" t="s">
        <v>34</v>
      </c>
      <c r="B36" s="16">
        <v>96</v>
      </c>
      <c r="C36" s="4">
        <v>0</v>
      </c>
      <c r="D36" s="37">
        <v>679968</v>
      </c>
      <c r="E36" s="38">
        <v>74796.479999999996</v>
      </c>
      <c r="F36" s="38">
        <v>81596.160000000003</v>
      </c>
      <c r="G36" s="37">
        <v>836360.64</v>
      </c>
      <c r="H36" s="37">
        <v>674000</v>
      </c>
      <c r="I36" s="38">
        <v>162360.64000000001</v>
      </c>
      <c r="J36" s="38">
        <v>10000</v>
      </c>
      <c r="K36" s="37">
        <v>152360.64000000001</v>
      </c>
      <c r="L36" s="39">
        <v>12696.72</v>
      </c>
    </row>
    <row r="37" spans="1:12" x14ac:dyDescent="0.25">
      <c r="A37" s="5" t="s">
        <v>35</v>
      </c>
      <c r="B37" s="16">
        <v>96</v>
      </c>
      <c r="C37" s="5">
        <v>0</v>
      </c>
      <c r="D37" s="40">
        <v>679968</v>
      </c>
      <c r="E37" s="41">
        <v>74796.479999999996</v>
      </c>
      <c r="F37" s="41">
        <v>81596.160000000003</v>
      </c>
      <c r="G37" s="40">
        <v>836360.64</v>
      </c>
      <c r="H37" s="40">
        <v>674000</v>
      </c>
      <c r="I37" s="41">
        <v>162360.64000000001</v>
      </c>
      <c r="J37" s="41">
        <v>10000</v>
      </c>
      <c r="K37" s="40">
        <v>152360.64000000001</v>
      </c>
      <c r="L37" s="42">
        <v>12696.72</v>
      </c>
    </row>
    <row r="38" spans="1:12" x14ac:dyDescent="0.25">
      <c r="A38" s="4" t="s">
        <v>36</v>
      </c>
      <c r="B38" s="16">
        <v>96</v>
      </c>
      <c r="C38" s="4">
        <v>0</v>
      </c>
      <c r="D38" s="37">
        <v>679968</v>
      </c>
      <c r="E38" s="38">
        <v>74796.479999999996</v>
      </c>
      <c r="F38" s="38">
        <v>81596.160000000003</v>
      </c>
      <c r="G38" s="37">
        <v>836360.64</v>
      </c>
      <c r="H38" s="37">
        <v>674000</v>
      </c>
      <c r="I38" s="38">
        <v>162360.64000000001</v>
      </c>
      <c r="J38" s="38">
        <v>10000</v>
      </c>
      <c r="K38" s="37">
        <v>152360.64000000001</v>
      </c>
      <c r="L38" s="39">
        <v>12696.72</v>
      </c>
    </row>
    <row r="39" spans="1:12" x14ac:dyDescent="0.25">
      <c r="A39" s="5" t="s">
        <v>37</v>
      </c>
      <c r="B39" s="16">
        <v>96</v>
      </c>
      <c r="C39" s="5">
        <v>0</v>
      </c>
      <c r="D39" s="40">
        <v>679968</v>
      </c>
      <c r="E39" s="41">
        <v>74796.479999999996</v>
      </c>
      <c r="F39" s="41">
        <v>81596.160000000003</v>
      </c>
      <c r="G39" s="40">
        <v>836360.64</v>
      </c>
      <c r="H39" s="40">
        <v>674000</v>
      </c>
      <c r="I39" s="41">
        <v>162360.64000000001</v>
      </c>
      <c r="J39" s="41">
        <v>10000</v>
      </c>
      <c r="K39" s="40">
        <v>152360.64000000001</v>
      </c>
      <c r="L39" s="42">
        <v>12696.72</v>
      </c>
    </row>
    <row r="40" spans="1:12" x14ac:dyDescent="0.25">
      <c r="A40" s="4" t="s">
        <v>38</v>
      </c>
      <c r="B40" s="16">
        <v>100</v>
      </c>
      <c r="C40" s="4">
        <v>0</v>
      </c>
      <c r="D40" s="37">
        <v>708000</v>
      </c>
      <c r="E40" s="38">
        <v>77880</v>
      </c>
      <c r="F40" s="38">
        <v>84960</v>
      </c>
      <c r="G40" s="37">
        <v>870840</v>
      </c>
      <c r="H40" s="37">
        <v>703000</v>
      </c>
      <c r="I40" s="38">
        <v>167840</v>
      </c>
      <c r="J40" s="38">
        <v>10000</v>
      </c>
      <c r="K40" s="37">
        <v>157840</v>
      </c>
      <c r="L40" s="39">
        <v>13153.33</v>
      </c>
    </row>
    <row r="41" spans="1:12" x14ac:dyDescent="0.25">
      <c r="A41" s="5" t="s">
        <v>39</v>
      </c>
      <c r="B41" s="16">
        <v>96</v>
      </c>
      <c r="C41" s="5">
        <v>0</v>
      </c>
      <c r="D41" s="40">
        <v>679968</v>
      </c>
      <c r="E41" s="41">
        <v>74796.479999999996</v>
      </c>
      <c r="F41" s="41">
        <v>81596.160000000003</v>
      </c>
      <c r="G41" s="40">
        <v>836360.64</v>
      </c>
      <c r="H41" s="40">
        <v>674000</v>
      </c>
      <c r="I41" s="41">
        <v>162360.64000000001</v>
      </c>
      <c r="J41" s="41">
        <v>10000</v>
      </c>
      <c r="K41" s="40">
        <v>152360.64000000001</v>
      </c>
      <c r="L41" s="42">
        <v>12696.72</v>
      </c>
    </row>
    <row r="42" spans="1:12" x14ac:dyDescent="0.25">
      <c r="A42" s="4" t="s">
        <v>40</v>
      </c>
      <c r="B42" s="16">
        <v>96</v>
      </c>
      <c r="C42" s="4">
        <v>0</v>
      </c>
      <c r="D42" s="37">
        <v>679968</v>
      </c>
      <c r="E42" s="38">
        <v>74796.479999999996</v>
      </c>
      <c r="F42" s="38">
        <v>81596.160000000003</v>
      </c>
      <c r="G42" s="37">
        <v>836360.64</v>
      </c>
      <c r="H42" s="37">
        <v>674000</v>
      </c>
      <c r="I42" s="38">
        <v>162360.64000000001</v>
      </c>
      <c r="J42" s="38">
        <v>10000</v>
      </c>
      <c r="K42" s="37">
        <v>152360.64000000001</v>
      </c>
      <c r="L42" s="39">
        <v>12696.72</v>
      </c>
    </row>
    <row r="43" spans="1:12" x14ac:dyDescent="0.25">
      <c r="A43" s="5" t="s">
        <v>41</v>
      </c>
      <c r="B43" s="16">
        <v>96</v>
      </c>
      <c r="C43" s="5">
        <v>0</v>
      </c>
      <c r="D43" s="40">
        <v>679968</v>
      </c>
      <c r="E43" s="41">
        <v>74796.479999999996</v>
      </c>
      <c r="F43" s="41">
        <v>81596.160000000003</v>
      </c>
      <c r="G43" s="40">
        <v>836360.64</v>
      </c>
      <c r="H43" s="40">
        <v>674000</v>
      </c>
      <c r="I43" s="41">
        <v>162360.64000000001</v>
      </c>
      <c r="J43" s="41">
        <v>10000</v>
      </c>
      <c r="K43" s="40">
        <v>152360.64000000001</v>
      </c>
      <c r="L43" s="42">
        <v>12696.72</v>
      </c>
    </row>
    <row r="44" spans="1:12" x14ac:dyDescent="0.25">
      <c r="A44" s="4" t="s">
        <v>42</v>
      </c>
      <c r="B44" s="16">
        <v>96</v>
      </c>
      <c r="C44" s="4">
        <v>0</v>
      </c>
      <c r="D44" s="37">
        <v>679968</v>
      </c>
      <c r="E44" s="38">
        <v>74796.479999999996</v>
      </c>
      <c r="F44" s="38">
        <v>81596.160000000003</v>
      </c>
      <c r="G44" s="37">
        <v>836360.64</v>
      </c>
      <c r="H44" s="37">
        <v>674000</v>
      </c>
      <c r="I44" s="38">
        <v>162360.64000000001</v>
      </c>
      <c r="J44" s="38">
        <v>10000</v>
      </c>
      <c r="K44" s="37">
        <v>152360.64000000001</v>
      </c>
      <c r="L44" s="39">
        <v>12696.72</v>
      </c>
    </row>
    <row r="45" spans="1:12" x14ac:dyDescent="0.25">
      <c r="A45" s="5" t="s">
        <v>43</v>
      </c>
      <c r="B45" s="16">
        <v>96</v>
      </c>
      <c r="C45" s="5">
        <v>0</v>
      </c>
      <c r="D45" s="40">
        <v>679968</v>
      </c>
      <c r="E45" s="41">
        <v>74796.479999999996</v>
      </c>
      <c r="F45" s="41">
        <v>81596.160000000003</v>
      </c>
      <c r="G45" s="40">
        <v>836360.64</v>
      </c>
      <c r="H45" s="40">
        <v>674000</v>
      </c>
      <c r="I45" s="41">
        <v>162360.64000000001</v>
      </c>
      <c r="J45" s="41">
        <v>10000</v>
      </c>
      <c r="K45" s="40">
        <v>152360.64000000001</v>
      </c>
      <c r="L45" s="42">
        <v>12696.72</v>
      </c>
    </row>
    <row r="46" spans="1:12" x14ac:dyDescent="0.25">
      <c r="A46" s="4" t="s">
        <v>44</v>
      </c>
      <c r="B46" s="16">
        <v>72</v>
      </c>
      <c r="C46" s="4">
        <v>30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</row>
    <row r="47" spans="1:12" x14ac:dyDescent="0.25">
      <c r="A47" s="5" t="s">
        <v>45</v>
      </c>
      <c r="B47" s="16">
        <v>72</v>
      </c>
      <c r="C47" s="5">
        <v>30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</row>
    <row r="48" spans="1:12" x14ac:dyDescent="0.25">
      <c r="A48" s="4" t="s">
        <v>46</v>
      </c>
      <c r="B48" s="16">
        <v>72</v>
      </c>
      <c r="C48" s="4">
        <v>30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</row>
    <row r="49" spans="1:12" x14ac:dyDescent="0.25">
      <c r="A49" s="5" t="s">
        <v>47</v>
      </c>
      <c r="B49" s="16">
        <v>72</v>
      </c>
      <c r="C49" s="5">
        <v>30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</row>
    <row r="50" spans="1:12" x14ac:dyDescent="0.25">
      <c r="A50" s="4" t="s">
        <v>48</v>
      </c>
      <c r="B50" s="16">
        <v>72</v>
      </c>
      <c r="C50" s="4">
        <v>30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</row>
    <row r="51" spans="1:12" x14ac:dyDescent="0.25">
      <c r="A51" s="5" t="s">
        <v>49</v>
      </c>
      <c r="B51" s="16">
        <v>72</v>
      </c>
      <c r="C51" s="5">
        <v>30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</row>
    <row r="52" spans="1:12" x14ac:dyDescent="0.25">
      <c r="A52" s="4" t="s">
        <v>50</v>
      </c>
      <c r="B52" s="16">
        <v>72</v>
      </c>
      <c r="C52" s="4">
        <v>30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</row>
    <row r="53" spans="1:12" x14ac:dyDescent="0.25">
      <c r="A53" s="5" t="s">
        <v>51</v>
      </c>
      <c r="B53" s="16">
        <v>72</v>
      </c>
      <c r="C53" s="5">
        <v>30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</row>
    <row r="54" spans="1:12" x14ac:dyDescent="0.25">
      <c r="A54" s="4" t="s">
        <v>52</v>
      </c>
      <c r="B54" s="16">
        <v>72</v>
      </c>
      <c r="C54" s="4">
        <v>30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</row>
    <row r="55" spans="1:12" x14ac:dyDescent="0.25">
      <c r="A55" s="5" t="s">
        <v>53</v>
      </c>
      <c r="B55" s="16">
        <v>72</v>
      </c>
      <c r="C55" s="5">
        <v>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</row>
    <row r="56" spans="1:12" x14ac:dyDescent="0.25">
      <c r="A56" s="4" t="s">
        <v>54</v>
      </c>
      <c r="B56" s="16">
        <v>72</v>
      </c>
      <c r="C56" s="4">
        <v>30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</row>
    <row r="57" spans="1:12" x14ac:dyDescent="0.25">
      <c r="A57" s="5" t="s">
        <v>55</v>
      </c>
      <c r="B57" s="16">
        <v>72</v>
      </c>
      <c r="C57" s="5">
        <v>30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</row>
    <row r="58" spans="1:12" x14ac:dyDescent="0.25">
      <c r="A58" s="4" t="s">
        <v>56</v>
      </c>
      <c r="B58" s="16">
        <v>72</v>
      </c>
      <c r="C58" s="4">
        <v>30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</row>
    <row r="59" spans="1:12" x14ac:dyDescent="0.25">
      <c r="A59" s="5" t="s">
        <v>57</v>
      </c>
      <c r="B59" s="16">
        <v>72</v>
      </c>
      <c r="C59" s="5">
        <v>30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</row>
    <row r="60" spans="1:12" x14ac:dyDescent="0.25">
      <c r="A60" s="4" t="s">
        <v>58</v>
      </c>
      <c r="B60" s="16">
        <v>72</v>
      </c>
      <c r="C60" s="4">
        <v>30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</row>
    <row r="61" spans="1:12" x14ac:dyDescent="0.25">
      <c r="A61" s="5" t="s">
        <v>59</v>
      </c>
      <c r="B61" s="16">
        <v>72</v>
      </c>
      <c r="C61" s="5">
        <v>30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</row>
    <row r="62" spans="1:12" x14ac:dyDescent="0.25">
      <c r="A62" s="4" t="s">
        <v>60</v>
      </c>
      <c r="B62" s="16">
        <v>72</v>
      </c>
      <c r="C62" s="4">
        <v>30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</row>
    <row r="63" spans="1:12" x14ac:dyDescent="0.25">
      <c r="A63" s="5" t="s">
        <v>61</v>
      </c>
      <c r="B63" s="16">
        <v>72</v>
      </c>
      <c r="C63" s="5">
        <v>30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</row>
    <row r="64" spans="1:12" x14ac:dyDescent="0.25">
      <c r="A64" s="4" t="s">
        <v>62</v>
      </c>
      <c r="B64" s="16">
        <v>72</v>
      </c>
      <c r="C64" s="4">
        <v>30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</row>
    <row r="65" spans="1:12" x14ac:dyDescent="0.25">
      <c r="A65" s="5" t="s">
        <v>63</v>
      </c>
      <c r="B65" s="16">
        <v>72</v>
      </c>
      <c r="C65" s="5">
        <v>30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</row>
    <row r="66" spans="1:12" x14ac:dyDescent="0.25">
      <c r="A66" s="4" t="s">
        <v>64</v>
      </c>
      <c r="B66" s="16">
        <v>72</v>
      </c>
      <c r="C66" s="4">
        <v>30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</row>
    <row r="67" spans="1:12" x14ac:dyDescent="0.25">
      <c r="A67" s="5" t="s">
        <v>65</v>
      </c>
      <c r="B67" s="16">
        <v>72</v>
      </c>
      <c r="C67" s="5">
        <v>30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</row>
    <row r="68" spans="1:12" x14ac:dyDescent="0.25">
      <c r="A68" s="4" t="s">
        <v>66</v>
      </c>
      <c r="B68" s="16">
        <v>72</v>
      </c>
      <c r="C68" s="4">
        <v>30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</row>
    <row r="69" spans="1:12" x14ac:dyDescent="0.25">
      <c r="A69" s="5" t="s">
        <v>67</v>
      </c>
      <c r="B69" s="16">
        <v>72</v>
      </c>
      <c r="C69" s="5">
        <v>30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</row>
    <row r="70" spans="1:12" x14ac:dyDescent="0.25">
      <c r="A70" s="4" t="s">
        <v>68</v>
      </c>
      <c r="B70" s="16">
        <v>78</v>
      </c>
      <c r="C70" s="4">
        <v>30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</row>
    <row r="71" spans="1:12" x14ac:dyDescent="0.25">
      <c r="A71" s="5" t="s">
        <v>69</v>
      </c>
      <c r="B71" s="16">
        <v>78</v>
      </c>
      <c r="C71" s="5">
        <v>30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</row>
    <row r="72" spans="1:12" x14ac:dyDescent="0.25">
      <c r="A72" s="4" t="s">
        <v>70</v>
      </c>
      <c r="B72" s="16">
        <v>78</v>
      </c>
      <c r="C72" s="4">
        <v>30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</row>
    <row r="73" spans="1:12" x14ac:dyDescent="0.25">
      <c r="A73" s="5" t="s">
        <v>71</v>
      </c>
      <c r="B73" s="16">
        <v>78</v>
      </c>
      <c r="C73" s="5">
        <v>30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</row>
    <row r="74" spans="1:12" x14ac:dyDescent="0.25">
      <c r="A74" s="4" t="s">
        <v>72</v>
      </c>
      <c r="B74" s="16">
        <v>78</v>
      </c>
      <c r="C74" s="4">
        <v>30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</row>
    <row r="75" spans="1:12" x14ac:dyDescent="0.25">
      <c r="A75" s="5" t="s">
        <v>73</v>
      </c>
      <c r="B75" s="16">
        <v>78</v>
      </c>
      <c r="C75" s="5">
        <v>30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</row>
    <row r="76" spans="1:12" x14ac:dyDescent="0.25">
      <c r="A76" s="4" t="s">
        <v>74</v>
      </c>
      <c r="B76" s="16">
        <v>78</v>
      </c>
      <c r="C76" s="4">
        <v>30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</row>
    <row r="77" spans="1:12" x14ac:dyDescent="0.25">
      <c r="A77" s="5" t="s">
        <v>75</v>
      </c>
      <c r="B77" s="16">
        <v>78</v>
      </c>
      <c r="C77" s="5">
        <v>30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</row>
    <row r="78" spans="1:12" x14ac:dyDescent="0.25">
      <c r="A78" s="4" t="s">
        <v>76</v>
      </c>
      <c r="B78" s="16">
        <v>78</v>
      </c>
      <c r="C78" s="4">
        <v>30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</row>
    <row r="79" spans="1:12" x14ac:dyDescent="0.25">
      <c r="A79" s="5" t="s">
        <v>77</v>
      </c>
      <c r="B79" s="16">
        <v>78</v>
      </c>
      <c r="C79" s="5">
        <v>30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</row>
    <row r="80" spans="1:12" x14ac:dyDescent="0.25">
      <c r="A80" s="4" t="s">
        <v>78</v>
      </c>
      <c r="B80" s="16">
        <v>78</v>
      </c>
      <c r="C80" s="4">
        <v>30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</row>
    <row r="81" spans="1:12" x14ac:dyDescent="0.25">
      <c r="A81" s="5" t="s">
        <v>79</v>
      </c>
      <c r="B81" s="16">
        <v>78</v>
      </c>
      <c r="C81" s="5">
        <v>30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</row>
    <row r="82" spans="1:12" x14ac:dyDescent="0.25">
      <c r="A82" s="4" t="s">
        <v>80</v>
      </c>
      <c r="B82" s="16">
        <v>78</v>
      </c>
      <c r="C82" s="4">
        <v>30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</row>
    <row r="83" spans="1:12" x14ac:dyDescent="0.25">
      <c r="A83" s="5" t="s">
        <v>81</v>
      </c>
      <c r="B83" s="16">
        <v>78</v>
      </c>
      <c r="C83" s="5">
        <v>30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</row>
    <row r="84" spans="1:12" x14ac:dyDescent="0.25">
      <c r="A84" s="4" t="s">
        <v>82</v>
      </c>
      <c r="B84" s="16">
        <v>78</v>
      </c>
      <c r="C84" s="4">
        <v>30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</row>
    <row r="85" spans="1:12" x14ac:dyDescent="0.25">
      <c r="A85" s="5" t="s">
        <v>83</v>
      </c>
      <c r="B85" s="16">
        <v>78</v>
      </c>
      <c r="C85" s="5">
        <v>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</row>
    <row r="86" spans="1:12" x14ac:dyDescent="0.25">
      <c r="A86" s="4" t="s">
        <v>84</v>
      </c>
      <c r="B86" s="16">
        <v>78</v>
      </c>
      <c r="C86" s="4">
        <v>30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</row>
    <row r="87" spans="1:12" x14ac:dyDescent="0.25">
      <c r="A87" s="5" t="s">
        <v>85</v>
      </c>
      <c r="B87" s="16">
        <v>78</v>
      </c>
      <c r="C87" s="5">
        <v>30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</row>
    <row r="88" spans="1:12" x14ac:dyDescent="0.25">
      <c r="A88" s="4" t="s">
        <v>86</v>
      </c>
      <c r="B88" s="16">
        <v>74</v>
      </c>
      <c r="C88" s="4">
        <v>30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</row>
    <row r="89" spans="1:12" x14ac:dyDescent="0.25">
      <c r="A89" s="5" t="s">
        <v>87</v>
      </c>
      <c r="B89" s="16">
        <v>72</v>
      </c>
      <c r="C89" s="5">
        <v>30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</row>
    <row r="90" spans="1:12" x14ac:dyDescent="0.25">
      <c r="A90" s="4" t="s">
        <v>88</v>
      </c>
      <c r="B90" s="16">
        <v>75</v>
      </c>
      <c r="C90" s="4">
        <v>30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</row>
    <row r="91" spans="1:12" x14ac:dyDescent="0.25">
      <c r="A91" s="5" t="s">
        <v>89</v>
      </c>
      <c r="B91" s="16">
        <v>75</v>
      </c>
      <c r="C91" s="5">
        <v>30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</row>
    <row r="92" spans="1:12" x14ac:dyDescent="0.25">
      <c r="A92" s="4" t="s">
        <v>90</v>
      </c>
      <c r="B92" s="16">
        <v>75</v>
      </c>
      <c r="C92" s="4">
        <v>30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</row>
    <row r="93" spans="1:12" x14ac:dyDescent="0.25">
      <c r="A93" s="5" t="s">
        <v>91</v>
      </c>
      <c r="B93" s="16">
        <v>75</v>
      </c>
      <c r="C93" s="5">
        <v>30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</row>
    <row r="94" spans="1:12" x14ac:dyDescent="0.25">
      <c r="A94" s="4" t="s">
        <v>92</v>
      </c>
      <c r="B94" s="16">
        <v>75</v>
      </c>
      <c r="C94" s="4">
        <v>30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</row>
    <row r="95" spans="1:12" x14ac:dyDescent="0.25">
      <c r="A95" s="5" t="s">
        <v>93</v>
      </c>
      <c r="B95" s="16">
        <v>75</v>
      </c>
      <c r="C95" s="5">
        <v>30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</row>
    <row r="96" spans="1:12" x14ac:dyDescent="0.25">
      <c r="A96" s="4" t="s">
        <v>94</v>
      </c>
      <c r="B96" s="16">
        <v>75</v>
      </c>
      <c r="C96" s="4">
        <v>30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</row>
    <row r="97" spans="1:12" x14ac:dyDescent="0.25">
      <c r="A97" s="5" t="s">
        <v>95</v>
      </c>
      <c r="B97" s="16">
        <v>75</v>
      </c>
      <c r="C97" s="5">
        <v>30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</row>
    <row r="98" spans="1:12" x14ac:dyDescent="0.25">
      <c r="A98" s="4" t="s">
        <v>96</v>
      </c>
      <c r="B98" s="16">
        <v>75</v>
      </c>
      <c r="C98" s="4">
        <v>30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</row>
    <row r="99" spans="1:12" x14ac:dyDescent="0.25">
      <c r="A99" s="5" t="s">
        <v>97</v>
      </c>
      <c r="B99" s="16">
        <v>75</v>
      </c>
      <c r="C99" s="5">
        <v>30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</row>
    <row r="100" spans="1:12" x14ac:dyDescent="0.25">
      <c r="A100" s="4" t="s">
        <v>98</v>
      </c>
      <c r="B100" s="16">
        <v>75</v>
      </c>
      <c r="C100" s="4">
        <v>30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</row>
    <row r="101" spans="1:12" x14ac:dyDescent="0.25">
      <c r="A101" s="5" t="s">
        <v>99</v>
      </c>
      <c r="B101" s="16">
        <v>75</v>
      </c>
      <c r="C101" s="5">
        <v>30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</row>
    <row r="102" spans="1:12" x14ac:dyDescent="0.25">
      <c r="A102" s="4" t="s">
        <v>100</v>
      </c>
      <c r="B102" s="16">
        <v>75</v>
      </c>
      <c r="C102" s="4">
        <v>30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</row>
    <row r="103" spans="1:12" x14ac:dyDescent="0.25">
      <c r="A103" s="5" t="s">
        <v>101</v>
      </c>
      <c r="B103" s="16">
        <v>75</v>
      </c>
      <c r="C103" s="5">
        <v>30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</row>
    <row r="104" spans="1:12" x14ac:dyDescent="0.25">
      <c r="A104" s="4" t="s">
        <v>102</v>
      </c>
      <c r="B104" s="16">
        <v>75</v>
      </c>
      <c r="C104" s="4">
        <v>30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</row>
    <row r="105" spans="1:12" x14ac:dyDescent="0.25">
      <c r="A105" s="5" t="s">
        <v>103</v>
      </c>
      <c r="B105" s="16">
        <v>75</v>
      </c>
      <c r="C105" s="5">
        <v>30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</row>
    <row r="106" spans="1:12" x14ac:dyDescent="0.25">
      <c r="A106" s="4" t="s">
        <v>104</v>
      </c>
      <c r="B106" s="16">
        <v>90</v>
      </c>
      <c r="C106" s="4">
        <v>38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</row>
    <row r="107" spans="1:12" x14ac:dyDescent="0.25">
      <c r="A107" s="5" t="s">
        <v>105</v>
      </c>
      <c r="B107" s="16">
        <v>90</v>
      </c>
      <c r="C107" s="5">
        <v>38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</row>
    <row r="108" spans="1:12" x14ac:dyDescent="0.25">
      <c r="A108" s="4" t="s">
        <v>106</v>
      </c>
      <c r="B108" s="16">
        <v>90</v>
      </c>
      <c r="C108" s="4">
        <v>38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</row>
    <row r="109" spans="1:12" x14ac:dyDescent="0.25">
      <c r="A109" s="5" t="s">
        <v>107</v>
      </c>
      <c r="B109" s="16">
        <v>90</v>
      </c>
      <c r="C109" s="5">
        <v>38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</row>
    <row r="110" spans="1:12" x14ac:dyDescent="0.25">
      <c r="A110" s="4" t="s">
        <v>108</v>
      </c>
      <c r="B110" s="16">
        <v>90</v>
      </c>
      <c r="C110" s="4">
        <v>38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</row>
    <row r="111" spans="1:12" x14ac:dyDescent="0.25">
      <c r="A111" s="5" t="s">
        <v>109</v>
      </c>
      <c r="B111" s="16">
        <v>90</v>
      </c>
      <c r="C111" s="5">
        <v>38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</row>
    <row r="112" spans="1:12" x14ac:dyDescent="0.25">
      <c r="A112" s="4" t="s">
        <v>110</v>
      </c>
      <c r="B112" s="16">
        <v>90</v>
      </c>
      <c r="C112" s="4">
        <v>38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</row>
    <row r="113" spans="1:12" x14ac:dyDescent="0.25">
      <c r="A113" s="5" t="s">
        <v>111</v>
      </c>
      <c r="B113" s="16">
        <v>100</v>
      </c>
      <c r="C113" s="5">
        <v>38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</row>
    <row r="114" spans="1:12" x14ac:dyDescent="0.25">
      <c r="A114" s="4" t="s">
        <v>112</v>
      </c>
      <c r="B114" s="16">
        <v>90</v>
      </c>
      <c r="C114" s="4">
        <v>38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</row>
    <row r="115" spans="1:12" x14ac:dyDescent="0.25">
      <c r="A115" s="5" t="s">
        <v>113</v>
      </c>
      <c r="B115" s="16">
        <v>90</v>
      </c>
      <c r="C115" s="5">
        <v>38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</row>
    <row r="116" spans="1:12" x14ac:dyDescent="0.25">
      <c r="A116" s="4" t="s">
        <v>114</v>
      </c>
      <c r="B116" s="16">
        <v>90</v>
      </c>
      <c r="C116" s="4">
        <v>38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</row>
    <row r="117" spans="1:12" x14ac:dyDescent="0.25">
      <c r="A117" s="5" t="s">
        <v>115</v>
      </c>
      <c r="B117" s="16">
        <v>90</v>
      </c>
      <c r="C117" s="5">
        <v>38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</row>
    <row r="118" spans="1:12" x14ac:dyDescent="0.25">
      <c r="A118" s="4" t="s">
        <v>116</v>
      </c>
      <c r="B118" s="16">
        <v>90</v>
      </c>
      <c r="C118" s="4">
        <v>38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</row>
    <row r="119" spans="1:12" x14ac:dyDescent="0.25">
      <c r="A119" s="5" t="s">
        <v>117</v>
      </c>
      <c r="B119" s="16">
        <v>90</v>
      </c>
      <c r="C119" s="5">
        <v>38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</row>
    <row r="120" spans="1:12" x14ac:dyDescent="0.25">
      <c r="A120" s="4" t="s">
        <v>118</v>
      </c>
      <c r="B120" s="16">
        <v>90</v>
      </c>
      <c r="C120" s="4">
        <v>38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</row>
    <row r="121" spans="1:12" x14ac:dyDescent="0.25">
      <c r="A121" s="5" t="s">
        <v>119</v>
      </c>
      <c r="B121" s="16">
        <v>90</v>
      </c>
      <c r="C121" s="5">
        <v>38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</row>
    <row r="122" spans="1:12" x14ac:dyDescent="0.25">
      <c r="A122" s="4" t="s">
        <v>120</v>
      </c>
      <c r="B122" s="16">
        <v>90</v>
      </c>
      <c r="C122" s="4">
        <v>38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</row>
    <row r="123" spans="1:12" x14ac:dyDescent="0.25">
      <c r="A123" s="5" t="s">
        <v>121</v>
      </c>
      <c r="B123" s="16">
        <v>90</v>
      </c>
      <c r="C123" s="5">
        <v>38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</row>
    <row r="124" spans="1:12" x14ac:dyDescent="0.25">
      <c r="A124" s="4" t="s">
        <v>122</v>
      </c>
      <c r="B124" s="16">
        <v>90</v>
      </c>
      <c r="C124" s="4">
        <v>38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</row>
    <row r="125" spans="1:12" x14ac:dyDescent="0.25">
      <c r="A125" s="5" t="s">
        <v>123</v>
      </c>
      <c r="B125" s="16">
        <v>100</v>
      </c>
      <c r="C125" s="5">
        <v>38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</row>
    <row r="126" spans="1:12" x14ac:dyDescent="0.25">
      <c r="A126" s="4" t="s">
        <v>124</v>
      </c>
      <c r="B126" s="16">
        <v>90</v>
      </c>
      <c r="C126" s="4">
        <v>38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</row>
    <row r="127" spans="1:12" x14ac:dyDescent="0.25">
      <c r="A127" s="5" t="s">
        <v>125</v>
      </c>
      <c r="B127" s="16">
        <v>90</v>
      </c>
      <c r="C127" s="5">
        <v>38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</row>
    <row r="128" spans="1:12" x14ac:dyDescent="0.25">
      <c r="A128" s="4" t="s">
        <v>126</v>
      </c>
      <c r="B128" s="16">
        <v>90</v>
      </c>
      <c r="C128" s="4">
        <v>38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</row>
    <row r="129" spans="1:12" x14ac:dyDescent="0.25">
      <c r="A129" s="5" t="s">
        <v>127</v>
      </c>
      <c r="B129" s="16">
        <v>100</v>
      </c>
      <c r="C129" s="5">
        <v>38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</row>
    <row r="130" spans="1:12" x14ac:dyDescent="0.25">
      <c r="A130" s="4" t="s">
        <v>128</v>
      </c>
      <c r="B130" s="16">
        <v>90</v>
      </c>
      <c r="C130" s="4">
        <v>38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</row>
    <row r="131" spans="1:12" x14ac:dyDescent="0.25">
      <c r="A131" s="5" t="s">
        <v>129</v>
      </c>
      <c r="B131" s="16">
        <v>90</v>
      </c>
      <c r="C131" s="5">
        <v>38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</row>
    <row r="132" spans="1:12" x14ac:dyDescent="0.25">
      <c r="A132" s="4" t="s">
        <v>130</v>
      </c>
      <c r="B132" s="16">
        <v>90</v>
      </c>
      <c r="C132" s="4">
        <v>38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</row>
    <row r="133" spans="1:12" x14ac:dyDescent="0.25">
      <c r="A133" s="5" t="s">
        <v>131</v>
      </c>
      <c r="B133" s="16">
        <v>90</v>
      </c>
      <c r="C133" s="5">
        <v>38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</row>
    <row r="134" spans="1:12" x14ac:dyDescent="0.25">
      <c r="A134" s="4" t="s">
        <v>132</v>
      </c>
      <c r="B134" s="16">
        <v>98</v>
      </c>
      <c r="C134" s="4">
        <v>38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</row>
    <row r="135" spans="1:12" x14ac:dyDescent="0.25">
      <c r="A135" s="5" t="s">
        <v>133</v>
      </c>
      <c r="B135" s="16">
        <v>90</v>
      </c>
      <c r="C135" s="5">
        <v>38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</row>
    <row r="136" spans="1:12" x14ac:dyDescent="0.25">
      <c r="A136" s="4" t="s">
        <v>134</v>
      </c>
      <c r="B136" s="16">
        <v>90</v>
      </c>
      <c r="C136" s="4">
        <v>38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</row>
    <row r="137" spans="1:12" x14ac:dyDescent="0.25">
      <c r="A137" s="5" t="s">
        <v>135</v>
      </c>
      <c r="B137" s="16">
        <v>90</v>
      </c>
      <c r="C137" s="5">
        <v>38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</row>
    <row r="138" spans="1:12" x14ac:dyDescent="0.25">
      <c r="A138" s="4" t="s">
        <v>136</v>
      </c>
      <c r="B138" s="16">
        <v>90</v>
      </c>
      <c r="C138" s="4">
        <v>38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</row>
    <row r="139" spans="1:12" x14ac:dyDescent="0.25">
      <c r="A139" s="5" t="s">
        <v>137</v>
      </c>
      <c r="B139" s="16">
        <v>90</v>
      </c>
      <c r="C139" s="5">
        <v>38</v>
      </c>
      <c r="D139" s="49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</row>
    <row r="140" spans="1:12" x14ac:dyDescent="0.25">
      <c r="A140" s="4" t="s">
        <v>138</v>
      </c>
      <c r="B140" s="16">
        <v>90</v>
      </c>
      <c r="C140" s="4">
        <v>38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</row>
    <row r="141" spans="1:12" x14ac:dyDescent="0.25">
      <c r="A141" s="5" t="s">
        <v>139</v>
      </c>
      <c r="B141" s="16">
        <v>90</v>
      </c>
      <c r="C141" s="5">
        <v>38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</row>
    <row r="142" spans="1:12" x14ac:dyDescent="0.25">
      <c r="A142" s="4" t="s">
        <v>140</v>
      </c>
      <c r="B142" s="16">
        <v>109</v>
      </c>
      <c r="C142" s="4">
        <v>38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</row>
    <row r="143" spans="1:12" x14ac:dyDescent="0.25">
      <c r="A143" s="5" t="s">
        <v>141</v>
      </c>
      <c r="B143" s="16">
        <v>90</v>
      </c>
      <c r="C143" s="5">
        <v>38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</row>
    <row r="144" spans="1:12" x14ac:dyDescent="0.25">
      <c r="A144" s="4" t="s">
        <v>142</v>
      </c>
      <c r="B144" s="16">
        <v>90</v>
      </c>
      <c r="C144" s="4">
        <v>38</v>
      </c>
      <c r="D144" s="49">
        <v>0</v>
      </c>
      <c r="E144" s="49">
        <v>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</row>
    <row r="145" spans="1:12" x14ac:dyDescent="0.25">
      <c r="A145" s="5" t="s">
        <v>143</v>
      </c>
      <c r="B145" s="16">
        <v>90</v>
      </c>
      <c r="C145" s="5">
        <v>38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</row>
    <row r="146" spans="1:12" x14ac:dyDescent="0.25">
      <c r="A146" s="4" t="s">
        <v>144</v>
      </c>
      <c r="B146" s="16">
        <v>90</v>
      </c>
      <c r="C146" s="4">
        <v>38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</row>
    <row r="147" spans="1:12" x14ac:dyDescent="0.25">
      <c r="A147" s="5" t="s">
        <v>145</v>
      </c>
      <c r="B147" s="16">
        <v>90</v>
      </c>
      <c r="C147" s="5">
        <v>38</v>
      </c>
      <c r="D147" s="49">
        <v>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</row>
    <row r="148" spans="1:12" x14ac:dyDescent="0.25">
      <c r="A148" s="4" t="s">
        <v>146</v>
      </c>
      <c r="B148" s="16">
        <v>84</v>
      </c>
      <c r="C148" s="4">
        <v>38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</row>
    <row r="149" spans="1:12" x14ac:dyDescent="0.25">
      <c r="A149" s="5" t="s">
        <v>147</v>
      </c>
      <c r="B149" s="16">
        <v>84</v>
      </c>
      <c r="C149" s="5">
        <v>38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</row>
    <row r="150" spans="1:12" x14ac:dyDescent="0.25">
      <c r="A150" s="4" t="s">
        <v>148</v>
      </c>
      <c r="B150" s="16">
        <v>84</v>
      </c>
      <c r="C150" s="4">
        <v>38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</row>
    <row r="151" spans="1:12" x14ac:dyDescent="0.25">
      <c r="A151" s="5" t="s">
        <v>149</v>
      </c>
      <c r="B151" s="16">
        <v>84</v>
      </c>
      <c r="C151" s="5">
        <v>38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</row>
    <row r="152" spans="1:12" x14ac:dyDescent="0.25">
      <c r="A152" s="4" t="s">
        <v>150</v>
      </c>
      <c r="B152" s="16">
        <v>84</v>
      </c>
      <c r="C152" s="4">
        <v>38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</row>
    <row r="153" spans="1:12" x14ac:dyDescent="0.25">
      <c r="A153" s="5" t="s">
        <v>151</v>
      </c>
      <c r="B153" s="16">
        <v>84</v>
      </c>
      <c r="C153" s="5">
        <v>38</v>
      </c>
      <c r="D153" s="49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</row>
    <row r="154" spans="1:12" x14ac:dyDescent="0.25">
      <c r="A154" s="4" t="s">
        <v>152</v>
      </c>
      <c r="B154" s="16">
        <v>85</v>
      </c>
      <c r="C154" s="4">
        <v>38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</row>
    <row r="155" spans="1:12" x14ac:dyDescent="0.25">
      <c r="A155" s="5" t="s">
        <v>153</v>
      </c>
      <c r="B155" s="16">
        <v>84</v>
      </c>
      <c r="C155" s="5">
        <v>38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</row>
    <row r="156" spans="1:12" x14ac:dyDescent="0.25">
      <c r="A156" s="4" t="s">
        <v>154</v>
      </c>
      <c r="B156" s="16">
        <v>84</v>
      </c>
      <c r="C156" s="4">
        <v>38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</row>
    <row r="157" spans="1:12" x14ac:dyDescent="0.25">
      <c r="A157" s="5" t="s">
        <v>155</v>
      </c>
      <c r="B157" s="16">
        <v>108</v>
      </c>
      <c r="C157" s="5">
        <v>38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</row>
    <row r="158" spans="1:12" x14ac:dyDescent="0.25">
      <c r="A158" s="4" t="s">
        <v>156</v>
      </c>
      <c r="B158" s="16">
        <v>90</v>
      </c>
      <c r="C158" s="4">
        <v>38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</row>
    <row r="159" spans="1:12" x14ac:dyDescent="0.25">
      <c r="A159" s="5" t="s">
        <v>157</v>
      </c>
      <c r="B159" s="16">
        <v>90</v>
      </c>
      <c r="C159" s="5">
        <v>38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</row>
    <row r="160" spans="1:12" x14ac:dyDescent="0.25">
      <c r="A160" s="4" t="s">
        <v>158</v>
      </c>
      <c r="B160" s="16">
        <v>90</v>
      </c>
      <c r="C160" s="4">
        <v>38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</row>
    <row r="161" spans="1:12" x14ac:dyDescent="0.25">
      <c r="A161" s="5" t="s">
        <v>159</v>
      </c>
      <c r="B161" s="16">
        <v>90</v>
      </c>
      <c r="C161" s="5">
        <v>38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</row>
    <row r="162" spans="1:12" x14ac:dyDescent="0.25">
      <c r="A162" s="4" t="s">
        <v>160</v>
      </c>
      <c r="B162" s="16">
        <v>90</v>
      </c>
      <c r="C162" s="4">
        <v>38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</row>
    <row r="163" spans="1:12" x14ac:dyDescent="0.25">
      <c r="A163" s="5" t="s">
        <v>161</v>
      </c>
      <c r="B163" s="16">
        <v>90</v>
      </c>
      <c r="C163" s="5">
        <v>38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</row>
    <row r="164" spans="1:12" x14ac:dyDescent="0.25">
      <c r="A164" s="4" t="s">
        <v>162</v>
      </c>
      <c r="B164" s="16">
        <v>90</v>
      </c>
      <c r="C164" s="4">
        <v>38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</row>
    <row r="165" spans="1:12" x14ac:dyDescent="0.25">
      <c r="A165" s="5" t="s">
        <v>163</v>
      </c>
      <c r="B165" s="16">
        <v>90</v>
      </c>
      <c r="C165" s="5">
        <v>38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</row>
    <row r="166" spans="1:12" x14ac:dyDescent="0.25">
      <c r="A166" s="4" t="s">
        <v>164</v>
      </c>
      <c r="B166" s="16">
        <v>100</v>
      </c>
      <c r="C166" s="4">
        <v>38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</row>
    <row r="167" spans="1:12" x14ac:dyDescent="0.25">
      <c r="A167" s="5" t="s">
        <v>165</v>
      </c>
      <c r="B167" s="16">
        <v>90</v>
      </c>
      <c r="C167" s="5">
        <v>38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</row>
    <row r="168" spans="1:12" x14ac:dyDescent="0.25">
      <c r="A168" s="4" t="s">
        <v>166</v>
      </c>
      <c r="B168" s="16">
        <v>90</v>
      </c>
      <c r="C168" s="4">
        <v>38</v>
      </c>
      <c r="D168" s="49">
        <v>0</v>
      </c>
      <c r="E168" s="49">
        <v>0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</row>
    <row r="169" spans="1:12" x14ac:dyDescent="0.25">
      <c r="A169" s="5" t="s">
        <v>167</v>
      </c>
      <c r="B169" s="16">
        <v>100</v>
      </c>
      <c r="C169" s="5">
        <v>38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</row>
    <row r="170" spans="1:12" x14ac:dyDescent="0.25">
      <c r="A170" s="4" t="s">
        <v>168</v>
      </c>
      <c r="B170" s="16">
        <v>90</v>
      </c>
      <c r="C170" s="4">
        <v>38</v>
      </c>
      <c r="D170" s="49">
        <v>0</v>
      </c>
      <c r="E170" s="49">
        <v>0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</row>
    <row r="171" spans="1:12" x14ac:dyDescent="0.25">
      <c r="A171" s="5" t="s">
        <v>169</v>
      </c>
      <c r="B171" s="16">
        <v>90</v>
      </c>
      <c r="C171" s="5">
        <v>38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</row>
    <row r="172" spans="1:12" x14ac:dyDescent="0.25">
      <c r="A172" s="4" t="s">
        <v>170</v>
      </c>
      <c r="B172" s="16">
        <v>90</v>
      </c>
      <c r="C172" s="4">
        <v>38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</row>
    <row r="173" spans="1:12" x14ac:dyDescent="0.25">
      <c r="A173" s="5" t="s">
        <v>171</v>
      </c>
      <c r="B173" s="16">
        <v>90</v>
      </c>
      <c r="C173" s="5">
        <v>38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</row>
    <row r="174" spans="1:12" x14ac:dyDescent="0.25">
      <c r="A174" s="4" t="s">
        <v>172</v>
      </c>
      <c r="B174" s="16">
        <v>90</v>
      </c>
      <c r="C174" s="4">
        <v>38</v>
      </c>
      <c r="D174" s="49">
        <v>0</v>
      </c>
      <c r="E174" s="49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</row>
    <row r="175" spans="1:12" x14ac:dyDescent="0.25">
      <c r="A175" s="5" t="s">
        <v>173</v>
      </c>
      <c r="B175" s="16">
        <v>90</v>
      </c>
      <c r="C175" s="5">
        <v>38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</row>
    <row r="176" spans="1:12" x14ac:dyDescent="0.25">
      <c r="A176" s="4" t="s">
        <v>174</v>
      </c>
      <c r="B176" s="16">
        <v>90</v>
      </c>
      <c r="C176" s="4">
        <v>38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</row>
    <row r="177" spans="1:12" x14ac:dyDescent="0.25">
      <c r="A177" s="5" t="s">
        <v>175</v>
      </c>
      <c r="B177" s="16">
        <v>90</v>
      </c>
      <c r="C177" s="5">
        <v>38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</row>
    <row r="178" spans="1:12" x14ac:dyDescent="0.25">
      <c r="A178" s="4" t="s">
        <v>176</v>
      </c>
      <c r="B178" s="16">
        <v>90</v>
      </c>
      <c r="C178" s="4">
        <v>38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</row>
    <row r="179" spans="1:12" x14ac:dyDescent="0.25">
      <c r="A179" s="5" t="s">
        <v>177</v>
      </c>
      <c r="B179" s="16">
        <v>90</v>
      </c>
      <c r="C179" s="5">
        <v>38</v>
      </c>
      <c r="D179" s="49">
        <v>0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</row>
    <row r="180" spans="1:12" x14ac:dyDescent="0.25">
      <c r="A180" s="4" t="s">
        <v>178</v>
      </c>
      <c r="B180" s="16">
        <v>90</v>
      </c>
      <c r="C180" s="4">
        <v>38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</row>
    <row r="181" spans="1:12" x14ac:dyDescent="0.25">
      <c r="A181" s="5" t="s">
        <v>179</v>
      </c>
      <c r="B181" s="16">
        <v>90</v>
      </c>
      <c r="C181" s="5">
        <v>38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</row>
    <row r="182" spans="1:12" x14ac:dyDescent="0.25">
      <c r="A182" s="4" t="s">
        <v>180</v>
      </c>
      <c r="B182" s="16">
        <v>90</v>
      </c>
      <c r="C182" s="4">
        <v>38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</row>
    <row r="183" spans="1:12" x14ac:dyDescent="0.25">
      <c r="A183" s="5" t="s">
        <v>181</v>
      </c>
      <c r="B183" s="16">
        <v>90</v>
      </c>
      <c r="C183" s="5">
        <v>38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</row>
    <row r="184" spans="1:12" x14ac:dyDescent="0.25">
      <c r="A184" s="4" t="s">
        <v>182</v>
      </c>
      <c r="B184" s="16">
        <v>90</v>
      </c>
      <c r="C184" s="4">
        <v>38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</row>
    <row r="185" spans="1:12" x14ac:dyDescent="0.25">
      <c r="A185" s="5" t="s">
        <v>183</v>
      </c>
      <c r="B185" s="16">
        <v>90</v>
      </c>
      <c r="C185" s="5">
        <v>38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</row>
    <row r="186" spans="1:12" x14ac:dyDescent="0.25">
      <c r="A186" s="4" t="s">
        <v>184</v>
      </c>
      <c r="B186" s="16">
        <v>90</v>
      </c>
      <c r="C186" s="4">
        <v>38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</row>
    <row r="187" spans="1:12" x14ac:dyDescent="0.25">
      <c r="A187" s="5" t="s">
        <v>185</v>
      </c>
      <c r="B187" s="16">
        <v>90</v>
      </c>
      <c r="C187" s="5">
        <v>38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</row>
    <row r="188" spans="1:12" x14ac:dyDescent="0.25">
      <c r="A188" s="4" t="s">
        <v>186</v>
      </c>
      <c r="B188" s="16">
        <v>90</v>
      </c>
      <c r="C188" s="4">
        <v>38</v>
      </c>
      <c r="D188" s="49">
        <v>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</row>
    <row r="189" spans="1:12" x14ac:dyDescent="0.25">
      <c r="A189" s="5" t="s">
        <v>187</v>
      </c>
      <c r="B189" s="16">
        <v>90</v>
      </c>
      <c r="C189" s="5">
        <v>38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</row>
    <row r="190" spans="1:12" x14ac:dyDescent="0.25">
      <c r="A190" s="4" t="s">
        <v>188</v>
      </c>
      <c r="B190" s="16">
        <v>102</v>
      </c>
      <c r="C190" s="4">
        <v>38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</row>
    <row r="191" spans="1:12" x14ac:dyDescent="0.25">
      <c r="A191" s="5" t="s">
        <v>189</v>
      </c>
      <c r="B191" s="16">
        <v>90</v>
      </c>
      <c r="C191" s="5">
        <v>38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</row>
    <row r="192" spans="1:12" x14ac:dyDescent="0.25">
      <c r="A192" s="4" t="s">
        <v>190</v>
      </c>
      <c r="B192" s="16">
        <v>90</v>
      </c>
      <c r="C192" s="4">
        <v>38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</row>
    <row r="193" spans="1:12" x14ac:dyDescent="0.25">
      <c r="A193" s="5" t="s">
        <v>191</v>
      </c>
      <c r="B193" s="16">
        <v>90</v>
      </c>
      <c r="C193" s="5">
        <v>38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</row>
    <row r="194" spans="1:12" x14ac:dyDescent="0.25">
      <c r="A194" s="4" t="s">
        <v>192</v>
      </c>
      <c r="B194" s="16">
        <v>90</v>
      </c>
      <c r="C194" s="4">
        <v>38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</row>
    <row r="195" spans="1:12" x14ac:dyDescent="0.25">
      <c r="A195" s="5" t="s">
        <v>193</v>
      </c>
      <c r="B195" s="16">
        <v>90</v>
      </c>
      <c r="C195" s="5">
        <v>38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</row>
    <row r="196" spans="1:12" x14ac:dyDescent="0.25">
      <c r="A196" s="4" t="s">
        <v>194</v>
      </c>
      <c r="B196" s="16">
        <v>90</v>
      </c>
      <c r="C196" s="4">
        <v>38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</row>
    <row r="197" spans="1:12" x14ac:dyDescent="0.25">
      <c r="A197" s="5" t="s">
        <v>195</v>
      </c>
      <c r="B197" s="16">
        <v>90</v>
      </c>
      <c r="C197" s="5">
        <v>38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</row>
    <row r="198" spans="1:12" x14ac:dyDescent="0.25">
      <c r="A198" s="4" t="s">
        <v>196</v>
      </c>
      <c r="B198" s="16">
        <v>113</v>
      </c>
      <c r="C198" s="4">
        <v>38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</row>
    <row r="199" spans="1:12" x14ac:dyDescent="0.25">
      <c r="A199" s="5" t="s">
        <v>197</v>
      </c>
      <c r="B199" s="16">
        <v>90</v>
      </c>
      <c r="C199" s="5">
        <v>38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</row>
    <row r="200" spans="1:12" x14ac:dyDescent="0.25">
      <c r="A200" s="4" t="s">
        <v>198</v>
      </c>
      <c r="B200" s="16">
        <v>90</v>
      </c>
      <c r="C200" s="4">
        <v>38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</row>
    <row r="201" spans="1:12" x14ac:dyDescent="0.25">
      <c r="A201" s="5" t="s">
        <v>199</v>
      </c>
      <c r="B201" s="16">
        <v>90</v>
      </c>
      <c r="C201" s="5">
        <v>38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</row>
    <row r="202" spans="1:12" x14ac:dyDescent="0.25">
      <c r="A202" s="4" t="s">
        <v>200</v>
      </c>
      <c r="B202" s="16">
        <v>90</v>
      </c>
      <c r="C202" s="4">
        <v>38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</row>
    <row r="203" spans="1:12" x14ac:dyDescent="0.25">
      <c r="A203" s="5" t="s">
        <v>201</v>
      </c>
      <c r="B203" s="16">
        <v>90</v>
      </c>
      <c r="C203" s="5">
        <v>38</v>
      </c>
      <c r="D203" s="49">
        <v>0</v>
      </c>
      <c r="E203" s="49">
        <v>0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</row>
    <row r="204" spans="1:12" x14ac:dyDescent="0.25">
      <c r="A204" s="4" t="s">
        <v>202</v>
      </c>
      <c r="B204" s="16">
        <v>96</v>
      </c>
      <c r="C204" s="4">
        <v>38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</row>
    <row r="205" spans="1:12" x14ac:dyDescent="0.25">
      <c r="A205" s="5" t="s">
        <v>203</v>
      </c>
      <c r="B205" s="16">
        <v>89</v>
      </c>
      <c r="C205" s="5">
        <v>38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</row>
    <row r="206" spans="1:12" x14ac:dyDescent="0.25">
      <c r="A206" s="4" t="s">
        <v>204</v>
      </c>
      <c r="B206" s="16">
        <v>84</v>
      </c>
      <c r="C206" s="4">
        <v>38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</row>
    <row r="207" spans="1:12" x14ac:dyDescent="0.25">
      <c r="A207" s="5" t="s">
        <v>205</v>
      </c>
      <c r="B207" s="16">
        <v>100</v>
      </c>
      <c r="C207" s="5">
        <v>38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</row>
    <row r="208" spans="1:12" x14ac:dyDescent="0.25">
      <c r="A208" s="4" t="s">
        <v>206</v>
      </c>
      <c r="B208" s="16">
        <v>84</v>
      </c>
      <c r="C208" s="4">
        <v>38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</row>
    <row r="209" spans="1:12" x14ac:dyDescent="0.25">
      <c r="A209" s="5" t="s">
        <v>207</v>
      </c>
      <c r="B209" s="16">
        <v>84</v>
      </c>
      <c r="C209" s="5">
        <v>38</v>
      </c>
      <c r="D209" s="49">
        <v>0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</row>
    <row r="210" spans="1:12" x14ac:dyDescent="0.25">
      <c r="A210" s="4" t="s">
        <v>208</v>
      </c>
      <c r="B210" s="16">
        <v>105</v>
      </c>
      <c r="C210" s="4">
        <v>38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</row>
    <row r="211" spans="1:12" x14ac:dyDescent="0.25">
      <c r="A211" s="5" t="s">
        <v>209</v>
      </c>
      <c r="B211" s="16">
        <v>84</v>
      </c>
      <c r="C211" s="5">
        <v>38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</row>
    <row r="212" spans="1:12" x14ac:dyDescent="0.25">
      <c r="A212" s="4" t="s">
        <v>210</v>
      </c>
      <c r="B212" s="16">
        <v>84</v>
      </c>
      <c r="C212" s="4">
        <v>38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</row>
    <row r="213" spans="1:12" x14ac:dyDescent="0.25">
      <c r="A213" s="5" t="s">
        <v>211</v>
      </c>
      <c r="B213" s="16">
        <v>84</v>
      </c>
      <c r="C213" s="5">
        <v>38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</row>
    <row r="214" spans="1:12" x14ac:dyDescent="0.25">
      <c r="A214" s="4" t="s">
        <v>212</v>
      </c>
      <c r="B214" s="16">
        <v>92</v>
      </c>
      <c r="C214" s="4">
        <v>38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</row>
    <row r="215" spans="1:12" x14ac:dyDescent="0.25">
      <c r="A215" s="5" t="s">
        <v>213</v>
      </c>
      <c r="B215" s="16">
        <v>84</v>
      </c>
      <c r="C215" s="5">
        <v>38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</row>
    <row r="216" spans="1:12" x14ac:dyDescent="0.25">
      <c r="A216" s="4" t="s">
        <v>214</v>
      </c>
      <c r="B216" s="16">
        <v>84</v>
      </c>
      <c r="C216" s="4">
        <v>38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082D-59F7-4531-8C20-25EBFDD36CC9}">
  <dimension ref="A1:K25"/>
  <sheetViews>
    <sheetView topLeftCell="A13" workbookViewId="0">
      <selection activeCell="E29" sqref="E29"/>
    </sheetView>
  </sheetViews>
  <sheetFormatPr defaultRowHeight="15" x14ac:dyDescent="0.25"/>
  <cols>
    <col min="1" max="1" width="16" customWidth="1"/>
    <col min="2" max="2" width="15.28515625" customWidth="1"/>
    <col min="3" max="3" width="15" customWidth="1"/>
    <col min="4" max="5" width="15.28515625" customWidth="1"/>
    <col min="6" max="6" width="16.42578125" customWidth="1"/>
    <col min="7" max="7" width="16.7109375" customWidth="1"/>
    <col min="8" max="8" width="15.85546875" customWidth="1"/>
    <col min="9" max="9" width="15.5703125" customWidth="1"/>
    <col min="10" max="10" width="16.42578125" customWidth="1"/>
    <col min="11" max="11" width="16.5703125" customWidth="1"/>
  </cols>
  <sheetData>
    <row r="1" spans="1:11" x14ac:dyDescent="0.25">
      <c r="A1" s="17" t="s">
        <v>225</v>
      </c>
      <c r="B1" s="17" t="s">
        <v>230</v>
      </c>
      <c r="C1" s="17" t="s">
        <v>231</v>
      </c>
      <c r="D1" s="17" t="s">
        <v>232</v>
      </c>
      <c r="E1" s="17" t="s">
        <v>233</v>
      </c>
      <c r="F1" s="17" t="s">
        <v>234</v>
      </c>
      <c r="G1" s="17" t="s">
        <v>235</v>
      </c>
      <c r="H1" s="17" t="s">
        <v>236</v>
      </c>
      <c r="I1" s="17" t="s">
        <v>237</v>
      </c>
      <c r="J1" s="17" t="s">
        <v>238</v>
      </c>
      <c r="K1" s="20" t="s">
        <v>239</v>
      </c>
    </row>
    <row r="2" spans="1:11" x14ac:dyDescent="0.25">
      <c r="A2" s="23">
        <v>674000</v>
      </c>
      <c r="B2" s="37">
        <v>7567.68</v>
      </c>
      <c r="C2" s="37">
        <v>5779.03</v>
      </c>
      <c r="D2" s="37">
        <v>4926.46</v>
      </c>
      <c r="E2" s="37">
        <v>4446.17</v>
      </c>
      <c r="F2" s="37">
        <v>4149.93</v>
      </c>
      <c r="G2" s="37">
        <v>21621.94</v>
      </c>
      <c r="H2" s="37">
        <v>16511.509999999998</v>
      </c>
      <c r="I2" s="37">
        <v>14075.6</v>
      </c>
      <c r="J2" s="37">
        <v>12703.34</v>
      </c>
      <c r="K2" s="39">
        <v>11856.94</v>
      </c>
    </row>
    <row r="3" spans="1:11" x14ac:dyDescent="0.25">
      <c r="A3" s="24">
        <v>597000</v>
      </c>
      <c r="B3" s="40">
        <v>6703.12</v>
      </c>
      <c r="C3" s="40">
        <v>5118.8100000000004</v>
      </c>
      <c r="D3" s="40">
        <v>4363.6400000000003</v>
      </c>
      <c r="E3" s="40">
        <v>3938.23</v>
      </c>
      <c r="F3" s="40">
        <v>3675.83</v>
      </c>
      <c r="G3" s="40">
        <v>19151.77</v>
      </c>
      <c r="H3" s="40">
        <v>14625.17</v>
      </c>
      <c r="I3" s="40">
        <v>12467.54</v>
      </c>
      <c r="J3" s="40">
        <v>11252.09</v>
      </c>
      <c r="K3" s="42">
        <v>10502.37</v>
      </c>
    </row>
    <row r="4" spans="1:11" x14ac:dyDescent="0.25">
      <c r="A4" s="23">
        <v>562000</v>
      </c>
      <c r="B4" s="37">
        <v>6310.14</v>
      </c>
      <c r="C4" s="37">
        <v>4818.72</v>
      </c>
      <c r="D4" s="37">
        <v>4107.82</v>
      </c>
      <c r="E4" s="37">
        <v>3707.34</v>
      </c>
      <c r="F4" s="37">
        <v>3460.33</v>
      </c>
      <c r="G4" s="37">
        <v>18028.97</v>
      </c>
      <c r="H4" s="37">
        <v>13767.77</v>
      </c>
      <c r="I4" s="37">
        <v>11736.63</v>
      </c>
      <c r="J4" s="37">
        <v>10592.4</v>
      </c>
      <c r="K4" s="39">
        <v>9886.66</v>
      </c>
    </row>
    <row r="5" spans="1:11" x14ac:dyDescent="0.25">
      <c r="A5" s="24">
        <v>674000</v>
      </c>
      <c r="B5" s="40">
        <v>7567.68</v>
      </c>
      <c r="C5" s="40">
        <v>5779.03</v>
      </c>
      <c r="D5" s="40">
        <v>4926.46</v>
      </c>
      <c r="E5" s="40">
        <v>4446.17</v>
      </c>
      <c r="F5" s="40">
        <v>4149.93</v>
      </c>
      <c r="G5" s="40">
        <v>21621.94</v>
      </c>
      <c r="H5" s="40">
        <v>16511.509999999998</v>
      </c>
      <c r="I5" s="40">
        <v>14075.6</v>
      </c>
      <c r="J5" s="40">
        <v>12703.34</v>
      </c>
      <c r="K5" s="42">
        <v>11856.94</v>
      </c>
    </row>
    <row r="6" spans="1:11" x14ac:dyDescent="0.25">
      <c r="A6" s="23">
        <v>703000</v>
      </c>
      <c r="B6" s="37">
        <v>7893.29</v>
      </c>
      <c r="C6" s="37">
        <v>6027.68</v>
      </c>
      <c r="D6" s="37">
        <v>5138.43</v>
      </c>
      <c r="E6" s="37">
        <v>4637.4799999999996</v>
      </c>
      <c r="F6" s="37">
        <v>4328.49</v>
      </c>
      <c r="G6" s="37">
        <v>22552.26</v>
      </c>
      <c r="H6" s="37">
        <v>17221.939999999999</v>
      </c>
      <c r="I6" s="37">
        <v>14681.24</v>
      </c>
      <c r="J6" s="37">
        <v>13249.94</v>
      </c>
      <c r="K6" s="39">
        <v>12367.11</v>
      </c>
    </row>
    <row r="7" spans="1:11" x14ac:dyDescent="0.25">
      <c r="A7" s="23">
        <v>1241000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</row>
    <row r="8" spans="1:11" x14ac:dyDescent="0.25">
      <c r="A8" s="23">
        <v>1283000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</row>
    <row r="9" spans="1:11" x14ac:dyDescent="0.25">
      <c r="A9" s="23">
        <v>1255000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</row>
    <row r="10" spans="1:11" x14ac:dyDescent="0.25">
      <c r="A10" s="23">
        <v>1262000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</row>
    <row r="11" spans="1:11" x14ac:dyDescent="0.25">
      <c r="A11" s="23">
        <v>1515000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</row>
    <row r="12" spans="1:11" x14ac:dyDescent="0.25">
      <c r="A12" s="23">
        <v>1585000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</row>
    <row r="13" spans="1:11" x14ac:dyDescent="0.25">
      <c r="A13" s="23">
        <v>1571000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x14ac:dyDescent="0.25">
      <c r="A14" s="23">
        <v>1561000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</row>
    <row r="15" spans="1:11" x14ac:dyDescent="0.25">
      <c r="A15" s="23">
        <v>1472000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x14ac:dyDescent="0.25">
      <c r="A16" s="23">
        <v>1479000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</row>
    <row r="17" spans="1:11" x14ac:dyDescent="0.25">
      <c r="A17" s="24">
        <v>1555000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</row>
    <row r="18" spans="1:11" x14ac:dyDescent="0.25">
      <c r="A18" s="23">
        <v>1548000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</row>
    <row r="19" spans="1:11" x14ac:dyDescent="0.25">
      <c r="A19" s="23">
        <v>1599000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</row>
    <row r="20" spans="1:11" x14ac:dyDescent="0.25">
      <c r="A20" s="23">
        <v>1588000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</row>
    <row r="21" spans="1:11" x14ac:dyDescent="0.25">
      <c r="A21" s="23">
        <v>1557000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</row>
    <row r="22" spans="1:11" x14ac:dyDescent="0.25">
      <c r="A22" s="23">
        <v>1508000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</row>
    <row r="23" spans="1:11" x14ac:dyDescent="0.25">
      <c r="A23" s="23">
        <v>1535000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</row>
    <row r="24" spans="1:11" x14ac:dyDescent="0.25">
      <c r="A24" s="23">
        <v>1529000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</row>
    <row r="25" spans="1:11" x14ac:dyDescent="0.25">
      <c r="A25" s="54">
        <v>0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FCBF-29CE-462F-803D-DD5A9C062B77}">
  <dimension ref="A1:AD37"/>
  <sheetViews>
    <sheetView workbookViewId="0">
      <selection activeCell="B1" sqref="B1:B4"/>
    </sheetView>
  </sheetViews>
  <sheetFormatPr defaultRowHeight="15" x14ac:dyDescent="0.25"/>
  <cols>
    <col min="1" max="1" width="17.85546875" customWidth="1"/>
    <col min="2" max="2" width="20.140625" customWidth="1"/>
    <col min="3" max="3" width="19.42578125" customWidth="1"/>
    <col min="4" max="4" width="20.85546875" customWidth="1"/>
    <col min="5" max="6" width="19.42578125" customWidth="1"/>
    <col min="7" max="7" width="17.85546875" customWidth="1"/>
    <col min="8" max="8" width="15.7109375" customWidth="1"/>
    <col min="9" max="9" width="21" customWidth="1"/>
    <col min="10" max="10" width="18.28515625" customWidth="1"/>
    <col min="11" max="11" width="17.7109375" customWidth="1"/>
    <col min="12" max="12" width="16.5703125" customWidth="1"/>
    <col min="13" max="13" width="18.140625" customWidth="1"/>
    <col min="14" max="14" width="17.7109375" customWidth="1"/>
    <col min="15" max="15" width="18" customWidth="1"/>
    <col min="16" max="16" width="18.140625" customWidth="1"/>
    <col min="17" max="17" width="17.42578125" customWidth="1"/>
    <col min="18" max="18" width="19.5703125" customWidth="1"/>
    <col min="19" max="20" width="17.7109375" customWidth="1"/>
    <col min="21" max="21" width="18.42578125" customWidth="1"/>
    <col min="22" max="22" width="16.85546875" customWidth="1"/>
    <col min="23" max="23" width="19.5703125" customWidth="1"/>
    <col min="24" max="24" width="20" customWidth="1"/>
    <col min="25" max="25" width="18.140625" customWidth="1"/>
    <col min="26" max="26" width="17.28515625" customWidth="1"/>
    <col min="27" max="27" width="17" customWidth="1"/>
    <col min="28" max="28" width="18" customWidth="1"/>
    <col min="29" max="29" width="19.85546875" customWidth="1"/>
    <col min="30" max="30" width="17.140625" customWidth="1"/>
  </cols>
  <sheetData>
    <row r="1" spans="1:30" x14ac:dyDescent="0.25">
      <c r="A1" s="29" t="s">
        <v>242</v>
      </c>
      <c r="B1" s="29" t="s">
        <v>215</v>
      </c>
      <c r="C1" s="29" t="s">
        <v>216</v>
      </c>
      <c r="D1" s="29" t="s">
        <v>217</v>
      </c>
    </row>
    <row r="2" spans="1:30" x14ac:dyDescent="0.25">
      <c r="A2" s="26" t="s">
        <v>246</v>
      </c>
      <c r="B2" s="27" t="s">
        <v>251</v>
      </c>
      <c r="C2" s="26" t="s">
        <v>255</v>
      </c>
      <c r="D2" s="26" t="s">
        <v>265</v>
      </c>
    </row>
    <row r="3" spans="1:30" x14ac:dyDescent="0.25">
      <c r="A3" s="27" t="s">
        <v>247</v>
      </c>
      <c r="B3" s="27" t="s">
        <v>253</v>
      </c>
      <c r="C3" s="27" t="s">
        <v>256</v>
      </c>
      <c r="D3" s="27" t="s">
        <v>266</v>
      </c>
    </row>
    <row r="4" spans="1:30" x14ac:dyDescent="0.25">
      <c r="A4" s="26" t="s">
        <v>248</v>
      </c>
      <c r="B4" s="27" t="s">
        <v>254</v>
      </c>
      <c r="C4" s="26" t="s">
        <v>257</v>
      </c>
      <c r="D4" s="26" t="s">
        <v>267</v>
      </c>
    </row>
    <row r="5" spans="1:30" x14ac:dyDescent="0.25">
      <c r="A5" s="27" t="s">
        <v>249</v>
      </c>
      <c r="C5" s="27" t="s">
        <v>258</v>
      </c>
      <c r="D5" s="27" t="s">
        <v>268</v>
      </c>
    </row>
    <row r="6" spans="1:30" x14ac:dyDescent="0.25">
      <c r="A6" s="28" t="s">
        <v>250</v>
      </c>
      <c r="C6" s="28" t="s">
        <v>259</v>
      </c>
      <c r="D6" s="26" t="s">
        <v>269</v>
      </c>
    </row>
    <row r="7" spans="1:30" x14ac:dyDescent="0.25">
      <c r="A7" s="27"/>
      <c r="B7" s="27"/>
      <c r="C7" s="27" t="s">
        <v>260</v>
      </c>
      <c r="D7" s="27" t="s">
        <v>270</v>
      </c>
    </row>
    <row r="8" spans="1:30" x14ac:dyDescent="0.25">
      <c r="A8" s="27"/>
      <c r="B8" s="27"/>
      <c r="C8" s="26" t="s">
        <v>261</v>
      </c>
      <c r="D8" s="26" t="s">
        <v>271</v>
      </c>
    </row>
    <row r="9" spans="1:30" x14ac:dyDescent="0.25">
      <c r="A9" s="27"/>
      <c r="B9" s="27"/>
      <c r="C9" s="27" t="s">
        <v>262</v>
      </c>
      <c r="D9" s="27" t="s">
        <v>272</v>
      </c>
    </row>
    <row r="10" spans="1:30" x14ac:dyDescent="0.25">
      <c r="A10" s="27"/>
      <c r="B10" s="27"/>
      <c r="C10" s="26" t="s">
        <v>263</v>
      </c>
      <c r="D10" s="26" t="s">
        <v>273</v>
      </c>
    </row>
    <row r="11" spans="1:30" x14ac:dyDescent="0.25">
      <c r="A11" s="27"/>
      <c r="B11" s="27"/>
      <c r="C11" s="27" t="s">
        <v>264</v>
      </c>
      <c r="D11" s="27" t="s">
        <v>274</v>
      </c>
    </row>
    <row r="15" spans="1:30" s="12" customFormat="1" x14ac:dyDescent="0.25">
      <c r="A15" s="32" t="s">
        <v>246</v>
      </c>
      <c r="B15" s="29" t="s">
        <v>247</v>
      </c>
      <c r="C15" s="32" t="s">
        <v>248</v>
      </c>
      <c r="D15" s="29" t="s">
        <v>249</v>
      </c>
      <c r="E15" s="33" t="s">
        <v>250</v>
      </c>
      <c r="F15" s="33" t="s">
        <v>318</v>
      </c>
      <c r="G15" s="32" t="s">
        <v>251</v>
      </c>
      <c r="H15" s="29" t="s">
        <v>252</v>
      </c>
      <c r="I15" s="32" t="s">
        <v>253</v>
      </c>
      <c r="J15" s="29" t="s">
        <v>254</v>
      </c>
      <c r="K15" s="32" t="s">
        <v>255</v>
      </c>
      <c r="L15" s="29" t="s">
        <v>256</v>
      </c>
      <c r="M15" s="32" t="s">
        <v>257</v>
      </c>
      <c r="N15" s="29" t="s">
        <v>258</v>
      </c>
      <c r="O15" s="33" t="s">
        <v>259</v>
      </c>
      <c r="P15" s="29" t="s">
        <v>260</v>
      </c>
      <c r="Q15" s="32" t="s">
        <v>261</v>
      </c>
      <c r="R15" s="29" t="s">
        <v>262</v>
      </c>
      <c r="S15" s="32" t="s">
        <v>263</v>
      </c>
      <c r="T15" s="29" t="s">
        <v>264</v>
      </c>
      <c r="U15" s="32" t="s">
        <v>265</v>
      </c>
      <c r="V15" s="29" t="s">
        <v>266</v>
      </c>
      <c r="W15" s="32" t="s">
        <v>267</v>
      </c>
      <c r="X15" s="29" t="s">
        <v>268</v>
      </c>
      <c r="Y15" s="32" t="s">
        <v>269</v>
      </c>
      <c r="Z15" s="29" t="s">
        <v>270</v>
      </c>
      <c r="AA15" s="32" t="s">
        <v>271</v>
      </c>
      <c r="AB15" s="29" t="s">
        <v>272</v>
      </c>
      <c r="AC15" s="32" t="s">
        <v>273</v>
      </c>
      <c r="AD15" s="29" t="s">
        <v>274</v>
      </c>
    </row>
    <row r="16" spans="1:30" x14ac:dyDescent="0.25">
      <c r="A16" s="30" t="s">
        <v>0</v>
      </c>
      <c r="B16" s="31" t="s">
        <v>11</v>
      </c>
      <c r="C16" s="31" t="s">
        <v>25</v>
      </c>
      <c r="D16" s="30" t="s">
        <v>38</v>
      </c>
      <c r="E16" s="31" t="s">
        <v>39</v>
      </c>
      <c r="F16" s="31" t="s">
        <v>319</v>
      </c>
      <c r="G16" s="30" t="s">
        <v>44</v>
      </c>
      <c r="H16" s="30" t="s">
        <v>66</v>
      </c>
      <c r="I16" s="30" t="s">
        <v>68</v>
      </c>
      <c r="J16" s="30" t="s">
        <v>88</v>
      </c>
      <c r="K16" s="30" t="s">
        <v>104</v>
      </c>
      <c r="L16" s="31" t="s">
        <v>111</v>
      </c>
      <c r="M16" s="31" t="s">
        <v>115</v>
      </c>
      <c r="N16" s="30" t="s">
        <v>120</v>
      </c>
      <c r="O16" s="31" t="s">
        <v>123</v>
      </c>
      <c r="P16" s="31" t="s">
        <v>133</v>
      </c>
      <c r="Q16" s="31" t="s">
        <v>137</v>
      </c>
      <c r="R16" s="31" t="s">
        <v>145</v>
      </c>
      <c r="S16" s="31" t="s">
        <v>149</v>
      </c>
      <c r="T16" s="31" t="s">
        <v>153</v>
      </c>
      <c r="U16" s="30" t="s">
        <v>156</v>
      </c>
      <c r="V16" s="30" t="s">
        <v>164</v>
      </c>
      <c r="W16" s="30" t="s">
        <v>168</v>
      </c>
      <c r="X16" s="30" t="s">
        <v>174</v>
      </c>
      <c r="Y16" s="31" t="s">
        <v>179</v>
      </c>
      <c r="Z16" s="30" t="s">
        <v>188</v>
      </c>
      <c r="AA16" s="30" t="s">
        <v>194</v>
      </c>
      <c r="AB16" s="30" t="s">
        <v>202</v>
      </c>
      <c r="AC16" s="30" t="s">
        <v>208</v>
      </c>
      <c r="AD16" s="30" t="s">
        <v>212</v>
      </c>
    </row>
    <row r="17" spans="1:30" x14ac:dyDescent="0.25">
      <c r="A17" s="31" t="s">
        <v>1</v>
      </c>
      <c r="B17" s="30" t="s">
        <v>12</v>
      </c>
      <c r="C17" s="30" t="s">
        <v>26</v>
      </c>
      <c r="D17" s="27"/>
      <c r="E17" s="30" t="s">
        <v>40</v>
      </c>
      <c r="F17" s="30"/>
      <c r="G17" s="31" t="s">
        <v>45</v>
      </c>
      <c r="H17" s="31" t="s">
        <v>67</v>
      </c>
      <c r="I17" s="31" t="s">
        <v>69</v>
      </c>
      <c r="J17" s="31" t="s">
        <v>89</v>
      </c>
      <c r="K17" s="31" t="s">
        <v>105</v>
      </c>
      <c r="L17" s="30" t="s">
        <v>112</v>
      </c>
      <c r="M17" s="30" t="s">
        <v>116</v>
      </c>
      <c r="N17" s="31" t="s">
        <v>121</v>
      </c>
      <c r="O17" s="30" t="s">
        <v>124</v>
      </c>
      <c r="P17" s="30" t="s">
        <v>134</v>
      </c>
      <c r="Q17" s="30" t="s">
        <v>138</v>
      </c>
      <c r="R17" s="30" t="s">
        <v>146</v>
      </c>
      <c r="S17" s="30" t="s">
        <v>150</v>
      </c>
      <c r="T17" s="30" t="s">
        <v>154</v>
      </c>
      <c r="U17" s="31" t="s">
        <v>157</v>
      </c>
      <c r="V17" s="31" t="s">
        <v>165</v>
      </c>
      <c r="W17" s="31" t="s">
        <v>169</v>
      </c>
      <c r="X17" s="31" t="s">
        <v>175</v>
      </c>
      <c r="Y17" s="30" t="s">
        <v>180</v>
      </c>
      <c r="Z17" s="31" t="s">
        <v>189</v>
      </c>
      <c r="AA17" s="31" t="s">
        <v>195</v>
      </c>
      <c r="AB17" s="31" t="s">
        <v>203</v>
      </c>
      <c r="AC17" s="31" t="s">
        <v>209</v>
      </c>
      <c r="AD17" s="31" t="s">
        <v>213</v>
      </c>
    </row>
    <row r="18" spans="1:30" x14ac:dyDescent="0.25">
      <c r="A18" s="30" t="s">
        <v>2</v>
      </c>
      <c r="B18" s="31" t="s">
        <v>13</v>
      </c>
      <c r="C18" s="31" t="s">
        <v>27</v>
      </c>
      <c r="D18" s="27"/>
      <c r="E18" s="31" t="s">
        <v>41</v>
      </c>
      <c r="F18" s="31"/>
      <c r="G18" s="30" t="s">
        <v>46</v>
      </c>
      <c r="H18" s="27"/>
      <c r="I18" s="30" t="s">
        <v>70</v>
      </c>
      <c r="J18" s="30" t="s">
        <v>90</v>
      </c>
      <c r="K18" s="30" t="s">
        <v>106</v>
      </c>
      <c r="L18" s="31" t="s">
        <v>113</v>
      </c>
      <c r="M18" s="31" t="s">
        <v>117</v>
      </c>
      <c r="N18" s="30" t="s">
        <v>122</v>
      </c>
      <c r="O18" s="31" t="s">
        <v>125</v>
      </c>
      <c r="P18" s="31" t="s">
        <v>135</v>
      </c>
      <c r="Q18" s="31" t="s">
        <v>139</v>
      </c>
      <c r="R18" s="31" t="s">
        <v>147</v>
      </c>
      <c r="S18" s="31" t="s">
        <v>151</v>
      </c>
      <c r="T18" s="31" t="s">
        <v>155</v>
      </c>
      <c r="U18" s="30" t="s">
        <v>158</v>
      </c>
      <c r="V18" s="30" t="s">
        <v>166</v>
      </c>
      <c r="W18" s="30" t="s">
        <v>170</v>
      </c>
      <c r="X18" s="30" t="s">
        <v>176</v>
      </c>
      <c r="Y18" s="31" t="s">
        <v>181</v>
      </c>
      <c r="Z18" s="30" t="s">
        <v>190</v>
      </c>
      <c r="AA18" s="30" t="s">
        <v>196</v>
      </c>
      <c r="AB18" s="30" t="s">
        <v>204</v>
      </c>
      <c r="AC18" s="30" t="s">
        <v>210</v>
      </c>
      <c r="AD18" s="30" t="s">
        <v>214</v>
      </c>
    </row>
    <row r="19" spans="1:30" x14ac:dyDescent="0.25">
      <c r="A19" s="31" t="s">
        <v>3</v>
      </c>
      <c r="B19" s="30" t="s">
        <v>14</v>
      </c>
      <c r="C19" s="30" t="s">
        <v>28</v>
      </c>
      <c r="D19" s="27"/>
      <c r="E19" s="30" t="s">
        <v>42</v>
      </c>
      <c r="F19" s="30"/>
      <c r="G19" s="31" t="s">
        <v>47</v>
      </c>
      <c r="H19" s="27"/>
      <c r="I19" s="31" t="s">
        <v>71</v>
      </c>
      <c r="J19" s="31" t="s">
        <v>91</v>
      </c>
      <c r="K19" s="31" t="s">
        <v>107</v>
      </c>
      <c r="L19" s="30" t="s">
        <v>114</v>
      </c>
      <c r="M19" s="30" t="s">
        <v>118</v>
      </c>
      <c r="N19" s="27"/>
      <c r="O19" s="30" t="s">
        <v>126</v>
      </c>
      <c r="P19" s="30" t="s">
        <v>136</v>
      </c>
      <c r="Q19" s="30" t="s">
        <v>140</v>
      </c>
      <c r="R19" s="30" t="s">
        <v>148</v>
      </c>
      <c r="S19" s="30" t="s">
        <v>152</v>
      </c>
      <c r="T19" s="27"/>
      <c r="U19" s="31" t="s">
        <v>159</v>
      </c>
      <c r="V19" s="31" t="s">
        <v>167</v>
      </c>
      <c r="W19" s="31" t="s">
        <v>171</v>
      </c>
      <c r="X19" s="31" t="s">
        <v>177</v>
      </c>
      <c r="Y19" s="30" t="s">
        <v>182</v>
      </c>
      <c r="Z19" s="31" t="s">
        <v>191</v>
      </c>
      <c r="AA19" s="31" t="s">
        <v>197</v>
      </c>
      <c r="AB19" s="31" t="s">
        <v>205</v>
      </c>
      <c r="AC19" s="31" t="s">
        <v>211</v>
      </c>
      <c r="AD19" s="27"/>
    </row>
    <row r="20" spans="1:30" x14ac:dyDescent="0.25">
      <c r="A20" s="30" t="s">
        <v>4</v>
      </c>
      <c r="B20" s="31" t="s">
        <v>15</v>
      </c>
      <c r="C20" s="31" t="s">
        <v>29</v>
      </c>
      <c r="D20" s="27"/>
      <c r="E20" s="31" t="s">
        <v>43</v>
      </c>
      <c r="F20" s="31"/>
      <c r="G20" s="30" t="s">
        <v>48</v>
      </c>
      <c r="H20" s="27"/>
      <c r="I20" s="30" t="s">
        <v>72</v>
      </c>
      <c r="J20" s="30" t="s">
        <v>92</v>
      </c>
      <c r="K20" s="30" t="s">
        <v>108</v>
      </c>
      <c r="L20" s="27"/>
      <c r="M20" s="31" t="s">
        <v>119</v>
      </c>
      <c r="N20" s="27"/>
      <c r="O20" s="31" t="s">
        <v>127</v>
      </c>
      <c r="P20" s="27"/>
      <c r="Q20" s="31" t="s">
        <v>141</v>
      </c>
      <c r="R20" s="27"/>
      <c r="S20" s="27"/>
      <c r="T20" s="27"/>
      <c r="U20" s="30" t="s">
        <v>160</v>
      </c>
      <c r="V20" s="27"/>
      <c r="W20" s="30" t="s">
        <v>172</v>
      </c>
      <c r="X20" s="30" t="s">
        <v>178</v>
      </c>
      <c r="Y20" s="31" t="s">
        <v>183</v>
      </c>
      <c r="Z20" s="30" t="s">
        <v>192</v>
      </c>
      <c r="AA20" s="30" t="s">
        <v>198</v>
      </c>
      <c r="AB20" s="30" t="s">
        <v>206</v>
      </c>
      <c r="AC20" s="27"/>
      <c r="AD20" s="27"/>
    </row>
    <row r="21" spans="1:30" x14ac:dyDescent="0.25">
      <c r="A21" s="31" t="s">
        <v>5</v>
      </c>
      <c r="B21" s="30" t="s">
        <v>16</v>
      </c>
      <c r="C21" s="30" t="s">
        <v>30</v>
      </c>
      <c r="D21" s="27"/>
      <c r="E21" s="27"/>
      <c r="F21" s="27"/>
      <c r="G21" s="31" t="s">
        <v>49</v>
      </c>
      <c r="H21" s="27"/>
      <c r="I21" s="31" t="s">
        <v>73</v>
      </c>
      <c r="J21" s="31" t="s">
        <v>93</v>
      </c>
      <c r="K21" s="31" t="s">
        <v>109</v>
      </c>
      <c r="L21" s="27"/>
      <c r="M21" s="27"/>
      <c r="N21" s="27"/>
      <c r="O21" s="30" t="s">
        <v>128</v>
      </c>
      <c r="P21" s="27"/>
      <c r="Q21" s="30" t="s">
        <v>142</v>
      </c>
      <c r="R21" s="27"/>
      <c r="S21" s="27"/>
      <c r="T21" s="27"/>
      <c r="U21" s="31" t="s">
        <v>161</v>
      </c>
      <c r="V21" s="27"/>
      <c r="W21" s="31" t="s">
        <v>173</v>
      </c>
      <c r="X21" s="27"/>
      <c r="Y21" s="30" t="s">
        <v>184</v>
      </c>
      <c r="Z21" s="31" t="s">
        <v>193</v>
      </c>
      <c r="AA21" s="31" t="s">
        <v>199</v>
      </c>
      <c r="AB21" s="31" t="s">
        <v>207</v>
      </c>
      <c r="AC21" s="27"/>
      <c r="AD21" s="27"/>
    </row>
    <row r="22" spans="1:30" x14ac:dyDescent="0.25">
      <c r="A22" s="30" t="s">
        <v>6</v>
      </c>
      <c r="B22" s="31" t="s">
        <v>17</v>
      </c>
      <c r="C22" s="31" t="s">
        <v>31</v>
      </c>
      <c r="D22" s="27"/>
      <c r="E22" s="27"/>
      <c r="F22" s="27"/>
      <c r="G22" s="30" t="s">
        <v>50</v>
      </c>
      <c r="H22" s="27"/>
      <c r="I22" s="30" t="s">
        <v>74</v>
      </c>
      <c r="J22" s="30" t="s">
        <v>94</v>
      </c>
      <c r="K22" s="30" t="s">
        <v>110</v>
      </c>
      <c r="L22" s="27"/>
      <c r="M22" s="27"/>
      <c r="N22" s="27"/>
      <c r="O22" s="31" t="s">
        <v>129</v>
      </c>
      <c r="P22" s="27"/>
      <c r="Q22" s="31" t="s">
        <v>143</v>
      </c>
      <c r="R22" s="27"/>
      <c r="S22" s="27"/>
      <c r="T22" s="27"/>
      <c r="U22" s="30" t="s">
        <v>162</v>
      </c>
      <c r="V22" s="27"/>
      <c r="W22" s="27"/>
      <c r="X22" s="27"/>
      <c r="Y22" s="31" t="s">
        <v>185</v>
      </c>
      <c r="Z22" s="27"/>
      <c r="AA22" s="30" t="s">
        <v>200</v>
      </c>
      <c r="AB22" s="27"/>
      <c r="AC22" s="27"/>
      <c r="AD22" s="27"/>
    </row>
    <row r="23" spans="1:30" x14ac:dyDescent="0.25">
      <c r="A23" s="31" t="s">
        <v>7</v>
      </c>
      <c r="B23" s="30" t="s">
        <v>18</v>
      </c>
      <c r="C23" s="30" t="s">
        <v>32</v>
      </c>
      <c r="D23" s="27"/>
      <c r="E23" s="27"/>
      <c r="F23" s="27"/>
      <c r="G23" s="31" t="s">
        <v>51</v>
      </c>
      <c r="H23" s="27"/>
      <c r="I23" s="31" t="s">
        <v>75</v>
      </c>
      <c r="J23" s="31" t="s">
        <v>95</v>
      </c>
      <c r="K23" s="27"/>
      <c r="L23" s="27"/>
      <c r="M23" s="27"/>
      <c r="N23" s="27"/>
      <c r="O23" s="30" t="s">
        <v>130</v>
      </c>
      <c r="P23" s="27"/>
      <c r="Q23" s="30" t="s">
        <v>144</v>
      </c>
      <c r="R23" s="27"/>
      <c r="S23" s="27"/>
      <c r="T23" s="27"/>
      <c r="U23" s="31" t="s">
        <v>163</v>
      </c>
      <c r="V23" s="27"/>
      <c r="W23" s="27"/>
      <c r="X23" s="27"/>
      <c r="Y23" s="30" t="s">
        <v>186</v>
      </c>
      <c r="Z23" s="27"/>
      <c r="AA23" s="31" t="s">
        <v>201</v>
      </c>
      <c r="AB23" s="27"/>
      <c r="AC23" s="27"/>
      <c r="AD23" s="27"/>
    </row>
    <row r="24" spans="1:30" x14ac:dyDescent="0.25">
      <c r="A24" s="30" t="s">
        <v>8</v>
      </c>
      <c r="B24" s="31" t="s">
        <v>19</v>
      </c>
      <c r="C24" s="31" t="s">
        <v>33</v>
      </c>
      <c r="D24" s="27"/>
      <c r="E24" s="27"/>
      <c r="F24" s="27"/>
      <c r="G24" s="30" t="s">
        <v>52</v>
      </c>
      <c r="H24" s="27"/>
      <c r="I24" s="30" t="s">
        <v>76</v>
      </c>
      <c r="J24" s="30" t="s">
        <v>96</v>
      </c>
      <c r="K24" s="27"/>
      <c r="L24" s="27"/>
      <c r="M24" s="27"/>
      <c r="N24" s="27"/>
      <c r="O24" s="31" t="s">
        <v>131</v>
      </c>
      <c r="P24" s="27"/>
      <c r="Q24" s="27"/>
      <c r="R24" s="27"/>
      <c r="S24" s="27"/>
      <c r="T24" s="27"/>
      <c r="U24" s="27"/>
      <c r="V24" s="27"/>
      <c r="W24" s="27"/>
      <c r="X24" s="27"/>
      <c r="Y24" s="31" t="s">
        <v>187</v>
      </c>
      <c r="Z24" s="27"/>
      <c r="AA24" s="27"/>
      <c r="AB24" s="27"/>
      <c r="AC24" s="27"/>
      <c r="AD24" s="27"/>
    </row>
    <row r="25" spans="1:30" x14ac:dyDescent="0.25">
      <c r="A25" s="31" t="s">
        <v>9</v>
      </c>
      <c r="B25" s="30" t="s">
        <v>20</v>
      </c>
      <c r="C25" s="30" t="s">
        <v>34</v>
      </c>
      <c r="D25" s="27"/>
      <c r="E25" s="27"/>
      <c r="F25" s="27"/>
      <c r="G25" s="31" t="s">
        <v>53</v>
      </c>
      <c r="H25" s="27"/>
      <c r="I25" s="31" t="s">
        <v>77</v>
      </c>
      <c r="J25" s="31" t="s">
        <v>97</v>
      </c>
      <c r="K25" s="27"/>
      <c r="L25" s="27"/>
      <c r="M25" s="27"/>
      <c r="N25" s="27"/>
      <c r="O25" s="30" t="s">
        <v>132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x14ac:dyDescent="0.25">
      <c r="A26" s="30" t="s">
        <v>10</v>
      </c>
      <c r="B26" s="31" t="s">
        <v>21</v>
      </c>
      <c r="C26" s="31" t="s">
        <v>35</v>
      </c>
      <c r="D26" s="27"/>
      <c r="E26" s="27"/>
      <c r="F26" s="27"/>
      <c r="G26" s="30" t="s">
        <v>54</v>
      </c>
      <c r="H26" s="27"/>
      <c r="I26" s="30" t="s">
        <v>78</v>
      </c>
      <c r="J26" s="30" t="s">
        <v>98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x14ac:dyDescent="0.25">
      <c r="A27" s="27"/>
      <c r="B27" s="30" t="s">
        <v>22</v>
      </c>
      <c r="C27" s="30" t="s">
        <v>36</v>
      </c>
      <c r="D27" s="27"/>
      <c r="E27" s="27"/>
      <c r="F27" s="27"/>
      <c r="G27" s="31" t="s">
        <v>55</v>
      </c>
      <c r="H27" s="27"/>
      <c r="I27" s="31" t="s">
        <v>79</v>
      </c>
      <c r="J27" s="31" t="s">
        <v>99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x14ac:dyDescent="0.25">
      <c r="A28" s="27"/>
      <c r="B28" s="31" t="s">
        <v>23</v>
      </c>
      <c r="C28" s="31" t="s">
        <v>37</v>
      </c>
      <c r="D28" s="27"/>
      <c r="E28" s="27"/>
      <c r="F28" s="27"/>
      <c r="G28" s="30" t="s">
        <v>56</v>
      </c>
      <c r="H28" s="27"/>
      <c r="I28" s="30" t="s">
        <v>80</v>
      </c>
      <c r="J28" s="30" t="s">
        <v>100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x14ac:dyDescent="0.25">
      <c r="A29" s="27"/>
      <c r="B29" s="30" t="s">
        <v>24</v>
      </c>
      <c r="C29" s="27"/>
      <c r="D29" s="27"/>
      <c r="E29" s="27"/>
      <c r="F29" s="27"/>
      <c r="G29" s="31" t="s">
        <v>57</v>
      </c>
      <c r="H29" s="27"/>
      <c r="I29" s="31" t="s">
        <v>81</v>
      </c>
      <c r="J29" s="31" t="s">
        <v>101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x14ac:dyDescent="0.25">
      <c r="A30" s="27"/>
      <c r="B30" s="27"/>
      <c r="C30" s="27"/>
      <c r="D30" s="27"/>
      <c r="E30" s="27"/>
      <c r="F30" s="27"/>
      <c r="G30" s="30" t="s">
        <v>58</v>
      </c>
      <c r="H30" s="27"/>
      <c r="I30" s="30" t="s">
        <v>82</v>
      </c>
      <c r="J30" s="30" t="s">
        <v>102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x14ac:dyDescent="0.25">
      <c r="A31" s="27"/>
      <c r="B31" s="27"/>
      <c r="C31" s="27"/>
      <c r="D31" s="27"/>
      <c r="E31" s="27"/>
      <c r="F31" s="27"/>
      <c r="G31" s="31" t="s">
        <v>59</v>
      </c>
      <c r="H31" s="27"/>
      <c r="I31" s="31" t="s">
        <v>83</v>
      </c>
      <c r="J31" s="31" t="s">
        <v>103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x14ac:dyDescent="0.25">
      <c r="A32" s="27"/>
      <c r="B32" s="27"/>
      <c r="C32" s="27"/>
      <c r="D32" s="27"/>
      <c r="E32" s="27"/>
      <c r="F32" s="27"/>
      <c r="G32" s="30" t="s">
        <v>60</v>
      </c>
      <c r="H32" s="27"/>
      <c r="I32" s="30" t="s">
        <v>84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x14ac:dyDescent="0.25">
      <c r="A33" s="27"/>
      <c r="B33" s="27"/>
      <c r="C33" s="27"/>
      <c r="D33" s="27"/>
      <c r="E33" s="27"/>
      <c r="F33" s="27"/>
      <c r="G33" s="31" t="s">
        <v>61</v>
      </c>
      <c r="H33" s="27"/>
      <c r="I33" s="31" t="s">
        <v>85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x14ac:dyDescent="0.25">
      <c r="A34" s="27"/>
      <c r="B34" s="27"/>
      <c r="C34" s="27"/>
      <c r="D34" s="27"/>
      <c r="E34" s="27"/>
      <c r="F34" s="27"/>
      <c r="G34" s="30" t="s">
        <v>62</v>
      </c>
      <c r="H34" s="27"/>
      <c r="I34" s="30" t="s">
        <v>86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x14ac:dyDescent="0.25">
      <c r="A35" s="27"/>
      <c r="B35" s="27"/>
      <c r="C35" s="27"/>
      <c r="D35" s="27"/>
      <c r="E35" s="27"/>
      <c r="F35" s="27"/>
      <c r="G35" s="31" t="s">
        <v>63</v>
      </c>
      <c r="H35" s="27"/>
      <c r="I35" s="31" t="s">
        <v>87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x14ac:dyDescent="0.25">
      <c r="A36" s="27"/>
      <c r="B36" s="27"/>
      <c r="C36" s="27"/>
      <c r="D36" s="27"/>
      <c r="E36" s="27"/>
      <c r="F36" s="27"/>
      <c r="G36" s="30" t="s">
        <v>64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x14ac:dyDescent="0.25">
      <c r="A37" s="27"/>
      <c r="B37" s="27"/>
      <c r="C37" s="27"/>
      <c r="D37" s="27"/>
      <c r="E37" s="27"/>
      <c r="F37" s="27"/>
      <c r="G37" s="31" t="s">
        <v>65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A1B24-6E53-47E4-8B26-F756609CA21A}">
  <dimension ref="A1:O216"/>
  <sheetViews>
    <sheetView topLeftCell="A35" workbookViewId="0">
      <selection activeCell="F54" sqref="F54"/>
    </sheetView>
  </sheetViews>
  <sheetFormatPr defaultRowHeight="15" x14ac:dyDescent="0.25"/>
  <cols>
    <col min="1" max="1" width="17.140625" customWidth="1"/>
    <col min="2" max="2" width="7.7109375" customWidth="1"/>
    <col min="3" max="3" width="7" style="12" customWidth="1"/>
    <col min="4" max="4" width="16.42578125" customWidth="1"/>
    <col min="5" max="6" width="16.140625" style="3" customWidth="1"/>
    <col min="7" max="7" width="15.28515625" style="3" customWidth="1"/>
    <col min="8" max="8" width="15.140625" customWidth="1"/>
    <col min="9" max="10" width="15.85546875" customWidth="1"/>
    <col min="11" max="11" width="17.42578125" style="3" customWidth="1"/>
    <col min="12" max="12" width="18.28515625" customWidth="1"/>
    <col min="13" max="13" width="16.85546875" style="6" customWidth="1"/>
    <col min="14" max="14" width="14" style="6" customWidth="1"/>
    <col min="15" max="15" width="16.7109375" style="3" customWidth="1"/>
  </cols>
  <sheetData>
    <row r="1" spans="1:15" x14ac:dyDescent="0.25">
      <c r="A1" t="s">
        <v>218</v>
      </c>
      <c r="B1" s="12" t="s">
        <v>219</v>
      </c>
      <c r="C1" t="s">
        <v>220</v>
      </c>
      <c r="D1" s="3" t="s">
        <v>221</v>
      </c>
      <c r="E1" s="3" t="s">
        <v>222</v>
      </c>
      <c r="F1" t="s">
        <v>223</v>
      </c>
      <c r="G1" s="3" t="s">
        <v>224</v>
      </c>
      <c r="H1" t="s">
        <v>225</v>
      </c>
      <c r="I1" s="11" t="s">
        <v>227</v>
      </c>
      <c r="J1" s="11" t="s">
        <v>226</v>
      </c>
      <c r="K1" s="3" t="s">
        <v>228</v>
      </c>
      <c r="L1" t="s">
        <v>229</v>
      </c>
      <c r="M1"/>
      <c r="N1"/>
      <c r="O1"/>
    </row>
    <row r="2" spans="1:15" x14ac:dyDescent="0.25">
      <c r="A2" s="35" t="s">
        <v>0</v>
      </c>
      <c r="B2" s="61" t="s">
        <v>277</v>
      </c>
      <c r="C2" s="4" t="s">
        <v>295</v>
      </c>
      <c r="D2" s="14">
        <v>0</v>
      </c>
      <c r="E2" s="62">
        <v>0</v>
      </c>
      <c r="F2" s="63">
        <v>0</v>
      </c>
      <c r="G2" s="23">
        <v>0</v>
      </c>
      <c r="H2" s="37">
        <v>0</v>
      </c>
      <c r="I2" s="64">
        <v>0</v>
      </c>
      <c r="J2" s="64">
        <v>0</v>
      </c>
      <c r="K2" s="14">
        <v>0</v>
      </c>
      <c r="L2" s="66">
        <v>0</v>
      </c>
      <c r="M2"/>
      <c r="N2"/>
      <c r="O2"/>
    </row>
    <row r="3" spans="1:15" x14ac:dyDescent="0.25">
      <c r="A3" s="36" t="s">
        <v>1</v>
      </c>
      <c r="B3" s="16" t="s">
        <v>277</v>
      </c>
      <c r="C3" s="5" t="s">
        <v>295</v>
      </c>
      <c r="D3" s="15">
        <v>0</v>
      </c>
      <c r="E3" s="62">
        <v>0</v>
      </c>
      <c r="F3" s="51">
        <v>0</v>
      </c>
      <c r="G3" s="24">
        <v>0</v>
      </c>
      <c r="H3" s="37">
        <v>0</v>
      </c>
      <c r="I3" s="65">
        <v>0</v>
      </c>
      <c r="J3" s="65">
        <v>0</v>
      </c>
      <c r="K3" s="15">
        <v>0</v>
      </c>
      <c r="L3" s="67">
        <v>0</v>
      </c>
      <c r="M3"/>
      <c r="N3"/>
      <c r="O3"/>
    </row>
    <row r="4" spans="1:15" x14ac:dyDescent="0.25">
      <c r="A4" s="35" t="s">
        <v>2</v>
      </c>
      <c r="B4" s="16" t="s">
        <v>277</v>
      </c>
      <c r="C4" s="4" t="s">
        <v>295</v>
      </c>
      <c r="D4" s="14">
        <v>0</v>
      </c>
      <c r="E4" s="62">
        <v>0</v>
      </c>
      <c r="F4" s="63">
        <v>0</v>
      </c>
      <c r="G4" s="23">
        <v>0</v>
      </c>
      <c r="H4" s="37">
        <v>0</v>
      </c>
      <c r="I4" s="64">
        <v>0</v>
      </c>
      <c r="J4" s="64">
        <v>0</v>
      </c>
      <c r="K4" s="14">
        <v>0</v>
      </c>
      <c r="L4" s="66">
        <v>0</v>
      </c>
      <c r="M4"/>
      <c r="N4"/>
      <c r="O4"/>
    </row>
    <row r="5" spans="1:15" x14ac:dyDescent="0.25">
      <c r="A5" s="36" t="s">
        <v>3</v>
      </c>
      <c r="B5" s="16" t="s">
        <v>277</v>
      </c>
      <c r="C5" s="5" t="s">
        <v>295</v>
      </c>
      <c r="D5" s="15">
        <v>0</v>
      </c>
      <c r="E5" s="62">
        <v>0</v>
      </c>
      <c r="F5" s="51">
        <v>0</v>
      </c>
      <c r="G5" s="24">
        <v>0</v>
      </c>
      <c r="H5" s="37">
        <v>0</v>
      </c>
      <c r="I5" s="65">
        <v>0</v>
      </c>
      <c r="J5" s="65">
        <v>0</v>
      </c>
      <c r="K5" s="15">
        <v>0</v>
      </c>
      <c r="L5" s="67">
        <v>0</v>
      </c>
      <c r="M5"/>
      <c r="N5"/>
      <c r="O5"/>
    </row>
    <row r="6" spans="1:15" x14ac:dyDescent="0.25">
      <c r="A6" s="35" t="s">
        <v>4</v>
      </c>
      <c r="B6" s="16" t="s">
        <v>277</v>
      </c>
      <c r="C6" s="4" t="s">
        <v>295</v>
      </c>
      <c r="D6" s="14">
        <v>0</v>
      </c>
      <c r="E6" s="62">
        <v>0</v>
      </c>
      <c r="F6" s="63">
        <v>0</v>
      </c>
      <c r="G6" s="23">
        <v>0</v>
      </c>
      <c r="H6" s="37">
        <v>0</v>
      </c>
      <c r="I6" s="64">
        <v>0</v>
      </c>
      <c r="J6" s="64">
        <v>0</v>
      </c>
      <c r="K6" s="14">
        <v>0</v>
      </c>
      <c r="L6" s="66">
        <v>0</v>
      </c>
      <c r="M6"/>
      <c r="N6"/>
      <c r="O6"/>
    </row>
    <row r="7" spans="1:15" x14ac:dyDescent="0.25">
      <c r="A7" s="36" t="s">
        <v>5</v>
      </c>
      <c r="B7" s="16" t="s">
        <v>277</v>
      </c>
      <c r="C7" s="5" t="s">
        <v>295</v>
      </c>
      <c r="D7" s="15">
        <v>0</v>
      </c>
      <c r="E7" s="62">
        <v>0</v>
      </c>
      <c r="F7" s="51">
        <v>0</v>
      </c>
      <c r="G7" s="24">
        <v>0</v>
      </c>
      <c r="H7" s="37">
        <v>0</v>
      </c>
      <c r="I7" s="65">
        <v>0</v>
      </c>
      <c r="J7" s="65">
        <v>0</v>
      </c>
      <c r="K7" s="15">
        <v>0</v>
      </c>
      <c r="L7" s="67">
        <v>0</v>
      </c>
      <c r="M7"/>
      <c r="N7"/>
      <c r="O7"/>
    </row>
    <row r="8" spans="1:15" x14ac:dyDescent="0.25">
      <c r="A8" s="35" t="s">
        <v>6</v>
      </c>
      <c r="B8" s="16" t="s">
        <v>277</v>
      </c>
      <c r="C8" s="4" t="s">
        <v>295</v>
      </c>
      <c r="D8" s="14">
        <v>0</v>
      </c>
      <c r="E8" s="62">
        <v>0</v>
      </c>
      <c r="F8" s="63">
        <v>0</v>
      </c>
      <c r="G8" s="23">
        <v>0</v>
      </c>
      <c r="H8" s="37">
        <v>0</v>
      </c>
      <c r="I8" s="64">
        <v>0</v>
      </c>
      <c r="J8" s="64">
        <v>0</v>
      </c>
      <c r="K8" s="14">
        <v>0</v>
      </c>
      <c r="L8" s="66">
        <v>0</v>
      </c>
      <c r="M8"/>
      <c r="N8"/>
      <c r="O8"/>
    </row>
    <row r="9" spans="1:15" x14ac:dyDescent="0.25">
      <c r="A9" s="36" t="s">
        <v>7</v>
      </c>
      <c r="B9" s="16" t="s">
        <v>277</v>
      </c>
      <c r="C9" s="5" t="s">
        <v>295</v>
      </c>
      <c r="D9" s="15">
        <v>0</v>
      </c>
      <c r="E9" s="62">
        <v>0</v>
      </c>
      <c r="F9" s="51">
        <v>0</v>
      </c>
      <c r="G9" s="24">
        <v>0</v>
      </c>
      <c r="H9" s="37">
        <v>0</v>
      </c>
      <c r="I9" s="65">
        <v>0</v>
      </c>
      <c r="J9" s="65">
        <v>0</v>
      </c>
      <c r="K9" s="15">
        <v>0</v>
      </c>
      <c r="L9" s="67">
        <v>0</v>
      </c>
      <c r="M9"/>
      <c r="N9"/>
      <c r="O9"/>
    </row>
    <row r="10" spans="1:15" x14ac:dyDescent="0.25">
      <c r="A10" s="35" t="s">
        <v>8</v>
      </c>
      <c r="B10" s="16" t="s">
        <v>277</v>
      </c>
      <c r="C10" s="4" t="s">
        <v>295</v>
      </c>
      <c r="D10" s="14">
        <v>0</v>
      </c>
      <c r="E10" s="62">
        <v>0</v>
      </c>
      <c r="F10" s="63">
        <v>0</v>
      </c>
      <c r="G10" s="23">
        <v>0</v>
      </c>
      <c r="H10" s="37">
        <v>0</v>
      </c>
      <c r="I10" s="64">
        <v>0</v>
      </c>
      <c r="J10" s="64">
        <v>0</v>
      </c>
      <c r="K10" s="14">
        <v>0</v>
      </c>
      <c r="L10" s="66">
        <v>0</v>
      </c>
      <c r="M10"/>
      <c r="N10"/>
      <c r="O10"/>
    </row>
    <row r="11" spans="1:15" x14ac:dyDescent="0.25">
      <c r="A11" s="36" t="s">
        <v>9</v>
      </c>
      <c r="B11" s="16" t="s">
        <v>277</v>
      </c>
      <c r="C11" s="5" t="s">
        <v>295</v>
      </c>
      <c r="D11" s="15">
        <v>0</v>
      </c>
      <c r="E11" s="62">
        <v>0</v>
      </c>
      <c r="F11" s="51">
        <v>0</v>
      </c>
      <c r="G11" s="24">
        <v>0</v>
      </c>
      <c r="H11" s="37">
        <v>0</v>
      </c>
      <c r="I11" s="65">
        <v>0</v>
      </c>
      <c r="J11" s="65">
        <v>0</v>
      </c>
      <c r="K11" s="15">
        <v>0</v>
      </c>
      <c r="L11" s="67">
        <v>0</v>
      </c>
      <c r="M11"/>
      <c r="N11"/>
      <c r="O11"/>
    </row>
    <row r="12" spans="1:15" x14ac:dyDescent="0.25">
      <c r="A12" s="35" t="s">
        <v>10</v>
      </c>
      <c r="B12" s="16" t="s">
        <v>277</v>
      </c>
      <c r="C12" s="4" t="s">
        <v>295</v>
      </c>
      <c r="D12" s="14">
        <v>0</v>
      </c>
      <c r="E12" s="62">
        <v>0</v>
      </c>
      <c r="F12" s="63">
        <v>0</v>
      </c>
      <c r="G12" s="23">
        <v>0</v>
      </c>
      <c r="H12" s="37">
        <v>0</v>
      </c>
      <c r="I12" s="64">
        <v>0</v>
      </c>
      <c r="J12" s="64">
        <v>0</v>
      </c>
      <c r="K12" s="14">
        <v>0</v>
      </c>
      <c r="L12" s="66">
        <v>0</v>
      </c>
      <c r="M12"/>
      <c r="N12"/>
      <c r="O12"/>
    </row>
    <row r="13" spans="1:15" x14ac:dyDescent="0.25">
      <c r="A13" s="36" t="s">
        <v>11</v>
      </c>
      <c r="B13" s="16" t="s">
        <v>278</v>
      </c>
      <c r="C13" s="5" t="s">
        <v>295</v>
      </c>
      <c r="D13" s="15">
        <v>0</v>
      </c>
      <c r="E13" s="62">
        <v>0</v>
      </c>
      <c r="F13" s="51">
        <v>0</v>
      </c>
      <c r="G13" s="24">
        <v>0</v>
      </c>
      <c r="H13" s="37">
        <v>0</v>
      </c>
      <c r="I13" s="65">
        <v>0</v>
      </c>
      <c r="J13" s="65">
        <v>0</v>
      </c>
      <c r="K13" s="15">
        <v>0</v>
      </c>
      <c r="L13" s="67">
        <v>0</v>
      </c>
      <c r="M13"/>
      <c r="N13"/>
      <c r="O13"/>
    </row>
    <row r="14" spans="1:15" x14ac:dyDescent="0.25">
      <c r="A14" s="35" t="s">
        <v>12</v>
      </c>
      <c r="B14" s="16" t="s">
        <v>279</v>
      </c>
      <c r="C14" s="4" t="s">
        <v>295</v>
      </c>
      <c r="D14" s="14">
        <v>0</v>
      </c>
      <c r="E14" s="62">
        <v>0</v>
      </c>
      <c r="F14" s="63">
        <v>0</v>
      </c>
      <c r="G14" s="23">
        <v>0</v>
      </c>
      <c r="H14" s="37">
        <v>0</v>
      </c>
      <c r="I14" s="64">
        <v>0</v>
      </c>
      <c r="J14" s="64">
        <v>0</v>
      </c>
      <c r="K14" s="14">
        <v>0</v>
      </c>
      <c r="L14" s="66">
        <v>0</v>
      </c>
      <c r="M14"/>
      <c r="N14"/>
      <c r="O14"/>
    </row>
    <row r="15" spans="1:15" x14ac:dyDescent="0.25">
      <c r="A15" s="36" t="s">
        <v>13</v>
      </c>
      <c r="B15" s="16" t="s">
        <v>279</v>
      </c>
      <c r="C15" s="5" t="s">
        <v>295</v>
      </c>
      <c r="D15" s="15">
        <v>0</v>
      </c>
      <c r="E15" s="62">
        <v>0</v>
      </c>
      <c r="F15" s="51">
        <v>0</v>
      </c>
      <c r="G15" s="24">
        <v>0</v>
      </c>
      <c r="H15" s="37">
        <v>0</v>
      </c>
      <c r="I15" s="65">
        <v>0</v>
      </c>
      <c r="J15" s="65">
        <v>0</v>
      </c>
      <c r="K15" s="15">
        <v>0</v>
      </c>
      <c r="L15" s="67">
        <v>0</v>
      </c>
      <c r="M15"/>
      <c r="N15"/>
      <c r="O15"/>
    </row>
    <row r="16" spans="1:15" x14ac:dyDescent="0.25">
      <c r="A16" s="35" t="s">
        <v>14</v>
      </c>
      <c r="B16" s="16" t="s">
        <v>279</v>
      </c>
      <c r="C16" s="4" t="s">
        <v>295</v>
      </c>
      <c r="D16" s="14">
        <v>0</v>
      </c>
      <c r="E16" s="62">
        <v>0</v>
      </c>
      <c r="F16" s="63">
        <v>0</v>
      </c>
      <c r="G16" s="23">
        <v>0</v>
      </c>
      <c r="H16" s="37">
        <v>0</v>
      </c>
      <c r="I16" s="64">
        <v>0</v>
      </c>
      <c r="J16" s="64">
        <v>0</v>
      </c>
      <c r="K16" s="14">
        <v>0</v>
      </c>
      <c r="L16" s="66">
        <v>0</v>
      </c>
      <c r="M16"/>
      <c r="N16"/>
      <c r="O16"/>
    </row>
    <row r="17" spans="1:15" x14ac:dyDescent="0.25">
      <c r="A17" s="36" t="s">
        <v>15</v>
      </c>
      <c r="B17" s="16" t="s">
        <v>279</v>
      </c>
      <c r="C17" s="5" t="s">
        <v>295</v>
      </c>
      <c r="D17" s="15">
        <v>0</v>
      </c>
      <c r="E17" s="62">
        <v>0</v>
      </c>
      <c r="F17" s="51">
        <v>0</v>
      </c>
      <c r="G17" s="24">
        <v>0</v>
      </c>
      <c r="H17" s="37">
        <v>0</v>
      </c>
      <c r="I17" s="65">
        <v>0</v>
      </c>
      <c r="J17" s="65">
        <v>0</v>
      </c>
      <c r="K17" s="15">
        <v>0</v>
      </c>
      <c r="L17" s="67">
        <v>0</v>
      </c>
      <c r="M17"/>
      <c r="N17"/>
      <c r="O17"/>
    </row>
    <row r="18" spans="1:15" x14ac:dyDescent="0.25">
      <c r="A18" s="35" t="s">
        <v>16</v>
      </c>
      <c r="B18" s="16" t="s">
        <v>279</v>
      </c>
      <c r="C18" s="4" t="s">
        <v>295</v>
      </c>
      <c r="D18" s="14">
        <v>0</v>
      </c>
      <c r="E18" s="62">
        <v>0</v>
      </c>
      <c r="F18" s="63">
        <v>0</v>
      </c>
      <c r="G18" s="23">
        <v>0</v>
      </c>
      <c r="H18" s="37">
        <v>0</v>
      </c>
      <c r="I18" s="64">
        <v>0</v>
      </c>
      <c r="J18" s="64">
        <v>0</v>
      </c>
      <c r="K18" s="14">
        <v>0</v>
      </c>
      <c r="L18" s="66">
        <v>0</v>
      </c>
      <c r="M18"/>
      <c r="N18"/>
      <c r="O18"/>
    </row>
    <row r="19" spans="1:15" x14ac:dyDescent="0.25">
      <c r="A19" s="36" t="s">
        <v>17</v>
      </c>
      <c r="B19" s="16" t="s">
        <v>279</v>
      </c>
      <c r="C19" s="5" t="s">
        <v>295</v>
      </c>
      <c r="D19" s="15">
        <v>0</v>
      </c>
      <c r="E19" s="62">
        <v>0</v>
      </c>
      <c r="F19" s="51">
        <v>0</v>
      </c>
      <c r="G19" s="24">
        <v>0</v>
      </c>
      <c r="H19" s="37">
        <v>0</v>
      </c>
      <c r="I19" s="65">
        <v>0</v>
      </c>
      <c r="J19" s="65">
        <v>0</v>
      </c>
      <c r="K19" s="15">
        <v>0</v>
      </c>
      <c r="L19" s="67">
        <v>0</v>
      </c>
      <c r="M19"/>
      <c r="N19"/>
      <c r="O19"/>
    </row>
    <row r="20" spans="1:15" x14ac:dyDescent="0.25">
      <c r="A20" s="35" t="s">
        <v>18</v>
      </c>
      <c r="B20" s="16" t="s">
        <v>279</v>
      </c>
      <c r="C20" s="4" t="s">
        <v>295</v>
      </c>
      <c r="D20" s="14">
        <v>0</v>
      </c>
      <c r="E20" s="62">
        <v>0</v>
      </c>
      <c r="F20" s="63">
        <v>0</v>
      </c>
      <c r="G20" s="23">
        <v>0</v>
      </c>
      <c r="H20" s="37">
        <v>0</v>
      </c>
      <c r="I20" s="64">
        <v>0</v>
      </c>
      <c r="J20" s="64">
        <v>0</v>
      </c>
      <c r="K20" s="14">
        <v>0</v>
      </c>
      <c r="L20" s="66">
        <v>0</v>
      </c>
      <c r="M20"/>
      <c r="N20"/>
      <c r="O20"/>
    </row>
    <row r="21" spans="1:15" x14ac:dyDescent="0.25">
      <c r="A21" s="36" t="s">
        <v>19</v>
      </c>
      <c r="B21" s="16" t="s">
        <v>279</v>
      </c>
      <c r="C21" s="5" t="s">
        <v>295</v>
      </c>
      <c r="D21" s="15">
        <v>0</v>
      </c>
      <c r="E21" s="62">
        <v>0</v>
      </c>
      <c r="F21" s="51">
        <v>0</v>
      </c>
      <c r="G21" s="24">
        <v>0</v>
      </c>
      <c r="H21" s="37">
        <v>0</v>
      </c>
      <c r="I21" s="65">
        <v>0</v>
      </c>
      <c r="J21" s="65">
        <v>0</v>
      </c>
      <c r="K21" s="15">
        <v>0</v>
      </c>
      <c r="L21" s="67">
        <v>0</v>
      </c>
      <c r="M21"/>
      <c r="N21"/>
      <c r="O21"/>
    </row>
    <row r="22" spans="1:15" x14ac:dyDescent="0.25">
      <c r="A22" s="35" t="s">
        <v>20</v>
      </c>
      <c r="B22" s="16" t="s">
        <v>279</v>
      </c>
      <c r="C22" s="4" t="s">
        <v>295</v>
      </c>
      <c r="D22" s="14">
        <v>0</v>
      </c>
      <c r="E22" s="62">
        <v>0</v>
      </c>
      <c r="F22" s="63">
        <v>0</v>
      </c>
      <c r="G22" s="23">
        <v>0</v>
      </c>
      <c r="H22" s="37">
        <v>0</v>
      </c>
      <c r="I22" s="64">
        <v>0</v>
      </c>
      <c r="J22" s="64">
        <v>0</v>
      </c>
      <c r="K22" s="14">
        <v>0</v>
      </c>
      <c r="L22" s="66">
        <v>0</v>
      </c>
      <c r="M22"/>
      <c r="N22"/>
      <c r="O22"/>
    </row>
    <row r="23" spans="1:15" x14ac:dyDescent="0.25">
      <c r="A23" s="36" t="s">
        <v>21</v>
      </c>
      <c r="B23" s="16" t="s">
        <v>279</v>
      </c>
      <c r="C23" s="5" t="s">
        <v>295</v>
      </c>
      <c r="D23" s="15">
        <v>0</v>
      </c>
      <c r="E23" s="62">
        <v>0</v>
      </c>
      <c r="F23" s="51">
        <v>0</v>
      </c>
      <c r="G23" s="24">
        <v>0</v>
      </c>
      <c r="H23" s="37">
        <v>0</v>
      </c>
      <c r="I23" s="65">
        <v>0</v>
      </c>
      <c r="J23" s="65">
        <v>0</v>
      </c>
      <c r="K23" s="15">
        <v>0</v>
      </c>
      <c r="L23" s="67">
        <v>0</v>
      </c>
      <c r="M23"/>
      <c r="N23"/>
      <c r="O23"/>
    </row>
    <row r="24" spans="1:15" x14ac:dyDescent="0.25">
      <c r="A24" s="35" t="s">
        <v>22</v>
      </c>
      <c r="B24" s="16" t="s">
        <v>279</v>
      </c>
      <c r="C24" s="4" t="s">
        <v>295</v>
      </c>
      <c r="D24" s="14">
        <v>0</v>
      </c>
      <c r="E24" s="62">
        <v>0</v>
      </c>
      <c r="F24" s="63">
        <v>0</v>
      </c>
      <c r="G24" s="23">
        <v>0</v>
      </c>
      <c r="H24" s="37">
        <v>0</v>
      </c>
      <c r="I24" s="64">
        <v>0</v>
      </c>
      <c r="J24" s="64">
        <v>0</v>
      </c>
      <c r="K24" s="14">
        <v>0</v>
      </c>
      <c r="L24" s="66">
        <v>0</v>
      </c>
      <c r="M24"/>
      <c r="N24"/>
      <c r="O24"/>
    </row>
    <row r="25" spans="1:15" x14ac:dyDescent="0.25">
      <c r="A25" s="36" t="s">
        <v>23</v>
      </c>
      <c r="B25" s="16" t="s">
        <v>279</v>
      </c>
      <c r="C25" s="5" t="s">
        <v>295</v>
      </c>
      <c r="D25" s="15">
        <v>0</v>
      </c>
      <c r="E25" s="62">
        <v>0</v>
      </c>
      <c r="F25" s="51">
        <v>0</v>
      </c>
      <c r="G25" s="24">
        <v>0</v>
      </c>
      <c r="H25" s="37">
        <v>0</v>
      </c>
      <c r="I25" s="65">
        <v>0</v>
      </c>
      <c r="J25" s="65">
        <v>0</v>
      </c>
      <c r="K25" s="15">
        <v>0</v>
      </c>
      <c r="L25" s="67">
        <v>0</v>
      </c>
      <c r="M25"/>
      <c r="N25"/>
      <c r="O25"/>
    </row>
    <row r="26" spans="1:15" x14ac:dyDescent="0.25">
      <c r="A26" s="35" t="s">
        <v>24</v>
      </c>
      <c r="B26" s="16" t="s">
        <v>279</v>
      </c>
      <c r="C26" s="4" t="s">
        <v>295</v>
      </c>
      <c r="D26" s="14">
        <v>0</v>
      </c>
      <c r="E26" s="62">
        <v>0</v>
      </c>
      <c r="F26" s="63">
        <v>0</v>
      </c>
      <c r="G26" s="23">
        <v>0</v>
      </c>
      <c r="H26" s="37">
        <v>0</v>
      </c>
      <c r="I26" s="64">
        <v>0</v>
      </c>
      <c r="J26" s="64">
        <v>0</v>
      </c>
      <c r="K26" s="14">
        <v>0</v>
      </c>
      <c r="L26" s="66">
        <v>0</v>
      </c>
      <c r="M26"/>
      <c r="N26"/>
      <c r="O26"/>
    </row>
    <row r="27" spans="1:15" x14ac:dyDescent="0.25">
      <c r="A27" s="36" t="s">
        <v>25</v>
      </c>
      <c r="B27" s="16" t="s">
        <v>277</v>
      </c>
      <c r="C27" s="5" t="s">
        <v>295</v>
      </c>
      <c r="D27" s="15">
        <v>0</v>
      </c>
      <c r="E27" s="62">
        <v>0</v>
      </c>
      <c r="F27" s="51">
        <v>0</v>
      </c>
      <c r="G27" s="24">
        <v>0</v>
      </c>
      <c r="H27" s="37">
        <v>0</v>
      </c>
      <c r="I27" s="65">
        <v>0</v>
      </c>
      <c r="J27" s="65">
        <v>0</v>
      </c>
      <c r="K27" s="15">
        <v>0</v>
      </c>
      <c r="L27" s="67">
        <v>0</v>
      </c>
      <c r="M27"/>
      <c r="N27"/>
      <c r="O27"/>
    </row>
    <row r="28" spans="1:15" x14ac:dyDescent="0.25">
      <c r="A28" s="35" t="s">
        <v>26</v>
      </c>
      <c r="B28" s="16" t="s">
        <v>277</v>
      </c>
      <c r="C28" s="4" t="s">
        <v>295</v>
      </c>
      <c r="D28" s="14">
        <v>0</v>
      </c>
      <c r="E28" s="62">
        <v>0</v>
      </c>
      <c r="F28" s="63">
        <v>0</v>
      </c>
      <c r="G28" s="23">
        <v>0</v>
      </c>
      <c r="H28" s="37">
        <v>0</v>
      </c>
      <c r="I28" s="64">
        <v>0</v>
      </c>
      <c r="J28" s="64">
        <v>0</v>
      </c>
      <c r="K28" s="14">
        <v>0</v>
      </c>
      <c r="L28" s="66">
        <v>0</v>
      </c>
      <c r="M28"/>
      <c r="N28"/>
      <c r="O28"/>
    </row>
    <row r="29" spans="1:15" x14ac:dyDescent="0.25">
      <c r="A29" s="36" t="s">
        <v>27</v>
      </c>
      <c r="B29" s="16" t="s">
        <v>277</v>
      </c>
      <c r="C29" s="5" t="s">
        <v>295</v>
      </c>
      <c r="D29" s="15">
        <v>0</v>
      </c>
      <c r="E29" s="62">
        <v>0</v>
      </c>
      <c r="F29" s="51">
        <v>0</v>
      </c>
      <c r="G29" s="24">
        <v>0</v>
      </c>
      <c r="H29" s="37">
        <v>0</v>
      </c>
      <c r="I29" s="65">
        <v>0</v>
      </c>
      <c r="J29" s="65">
        <v>0</v>
      </c>
      <c r="K29" s="15">
        <v>0</v>
      </c>
      <c r="L29" s="67">
        <v>0</v>
      </c>
      <c r="M29"/>
      <c r="N29"/>
      <c r="O29"/>
    </row>
    <row r="30" spans="1:15" x14ac:dyDescent="0.25">
      <c r="A30" s="35" t="s">
        <v>28</v>
      </c>
      <c r="B30" s="16" t="s">
        <v>277</v>
      </c>
      <c r="C30" s="4" t="s">
        <v>295</v>
      </c>
      <c r="D30" s="14">
        <v>0</v>
      </c>
      <c r="E30" s="62">
        <v>0</v>
      </c>
      <c r="F30" s="63">
        <v>0</v>
      </c>
      <c r="G30" s="23">
        <v>0</v>
      </c>
      <c r="H30" s="37">
        <v>0</v>
      </c>
      <c r="I30" s="64">
        <v>0</v>
      </c>
      <c r="J30" s="64">
        <v>0</v>
      </c>
      <c r="K30" s="14">
        <v>0</v>
      </c>
      <c r="L30" s="66">
        <v>0</v>
      </c>
      <c r="M30"/>
      <c r="N30"/>
      <c r="O30"/>
    </row>
    <row r="31" spans="1:15" x14ac:dyDescent="0.25">
      <c r="A31" s="36" t="s">
        <v>29</v>
      </c>
      <c r="B31" s="16" t="s">
        <v>277</v>
      </c>
      <c r="C31" s="5" t="s">
        <v>295</v>
      </c>
      <c r="D31" s="15">
        <v>0</v>
      </c>
      <c r="E31" s="62">
        <v>0</v>
      </c>
      <c r="F31" s="51">
        <v>0</v>
      </c>
      <c r="G31" s="24">
        <v>0</v>
      </c>
      <c r="H31" s="37">
        <v>0</v>
      </c>
      <c r="I31" s="65">
        <v>0</v>
      </c>
      <c r="J31" s="65">
        <v>0</v>
      </c>
      <c r="K31" s="15">
        <v>0</v>
      </c>
      <c r="L31" s="67">
        <v>0</v>
      </c>
      <c r="M31"/>
      <c r="N31"/>
      <c r="O31"/>
    </row>
    <row r="32" spans="1:15" x14ac:dyDescent="0.25">
      <c r="A32" s="35" t="s">
        <v>30</v>
      </c>
      <c r="B32" s="16" t="s">
        <v>277</v>
      </c>
      <c r="C32" s="4" t="s">
        <v>295</v>
      </c>
      <c r="D32" s="14">
        <v>0</v>
      </c>
      <c r="E32" s="62">
        <v>0</v>
      </c>
      <c r="F32" s="63">
        <v>0</v>
      </c>
      <c r="G32" s="23">
        <v>0</v>
      </c>
      <c r="H32" s="37">
        <v>0</v>
      </c>
      <c r="I32" s="64">
        <v>0</v>
      </c>
      <c r="J32" s="64">
        <v>0</v>
      </c>
      <c r="K32" s="14">
        <v>0</v>
      </c>
      <c r="L32" s="66">
        <v>0</v>
      </c>
      <c r="M32"/>
      <c r="N32"/>
      <c r="O32"/>
    </row>
    <row r="33" spans="1:15" x14ac:dyDescent="0.25">
      <c r="A33" s="36" t="s">
        <v>31</v>
      </c>
      <c r="B33" s="16" t="s">
        <v>277</v>
      </c>
      <c r="C33" s="5" t="s">
        <v>295</v>
      </c>
      <c r="D33" s="15">
        <v>0</v>
      </c>
      <c r="E33" s="62">
        <v>0</v>
      </c>
      <c r="F33" s="51">
        <v>0</v>
      </c>
      <c r="G33" s="24">
        <v>0</v>
      </c>
      <c r="H33" s="37">
        <v>0</v>
      </c>
      <c r="I33" s="65">
        <v>0</v>
      </c>
      <c r="J33" s="65">
        <v>0</v>
      </c>
      <c r="K33" s="15">
        <v>0</v>
      </c>
      <c r="L33" s="67">
        <v>0</v>
      </c>
      <c r="M33"/>
      <c r="N33"/>
      <c r="O33"/>
    </row>
    <row r="34" spans="1:15" x14ac:dyDescent="0.25">
      <c r="A34" s="35" t="s">
        <v>32</v>
      </c>
      <c r="B34" s="16" t="s">
        <v>277</v>
      </c>
      <c r="C34" s="4" t="s">
        <v>295</v>
      </c>
      <c r="D34" s="14">
        <v>0</v>
      </c>
      <c r="E34" s="62">
        <v>0</v>
      </c>
      <c r="F34" s="63">
        <v>0</v>
      </c>
      <c r="G34" s="23">
        <v>0</v>
      </c>
      <c r="H34" s="37">
        <v>0</v>
      </c>
      <c r="I34" s="64">
        <v>0</v>
      </c>
      <c r="J34" s="64">
        <v>0</v>
      </c>
      <c r="K34" s="14">
        <v>0</v>
      </c>
      <c r="L34" s="66">
        <v>0</v>
      </c>
      <c r="M34"/>
      <c r="N34"/>
      <c r="O34"/>
    </row>
    <row r="35" spans="1:15" x14ac:dyDescent="0.25">
      <c r="A35" s="36" t="s">
        <v>33</v>
      </c>
      <c r="B35" s="16" t="s">
        <v>277</v>
      </c>
      <c r="C35" s="5" t="s">
        <v>295</v>
      </c>
      <c r="D35" s="15">
        <v>0</v>
      </c>
      <c r="E35" s="62">
        <v>0</v>
      </c>
      <c r="F35" s="51">
        <v>0</v>
      </c>
      <c r="G35" s="24">
        <v>0</v>
      </c>
      <c r="H35" s="37">
        <v>0</v>
      </c>
      <c r="I35" s="65">
        <v>0</v>
      </c>
      <c r="J35" s="65">
        <v>0</v>
      </c>
      <c r="K35" s="15">
        <v>0</v>
      </c>
      <c r="L35" s="67">
        <v>0</v>
      </c>
      <c r="M35"/>
      <c r="N35"/>
      <c r="O35"/>
    </row>
    <row r="36" spans="1:15" x14ac:dyDescent="0.25">
      <c r="A36" s="35" t="s">
        <v>34</v>
      </c>
      <c r="B36" s="16" t="s">
        <v>277</v>
      </c>
      <c r="C36" s="4" t="s">
        <v>295</v>
      </c>
      <c r="D36" s="14">
        <v>0</v>
      </c>
      <c r="E36" s="62">
        <v>0</v>
      </c>
      <c r="F36" s="63">
        <v>0</v>
      </c>
      <c r="G36" s="23">
        <v>0</v>
      </c>
      <c r="H36" s="37">
        <v>0</v>
      </c>
      <c r="I36" s="64">
        <v>0</v>
      </c>
      <c r="J36" s="64">
        <v>0</v>
      </c>
      <c r="K36" s="14">
        <v>0</v>
      </c>
      <c r="L36" s="66">
        <v>0</v>
      </c>
      <c r="M36"/>
      <c r="N36"/>
      <c r="O36"/>
    </row>
    <row r="37" spans="1:15" x14ac:dyDescent="0.25">
      <c r="A37" s="36" t="s">
        <v>35</v>
      </c>
      <c r="B37" s="16" t="s">
        <v>277</v>
      </c>
      <c r="C37" s="5" t="s">
        <v>295</v>
      </c>
      <c r="D37" s="15">
        <v>0</v>
      </c>
      <c r="E37" s="62">
        <v>0</v>
      </c>
      <c r="F37" s="51">
        <v>0</v>
      </c>
      <c r="G37" s="24">
        <v>0</v>
      </c>
      <c r="H37" s="37">
        <v>0</v>
      </c>
      <c r="I37" s="65">
        <v>0</v>
      </c>
      <c r="J37" s="65">
        <v>0</v>
      </c>
      <c r="K37" s="15">
        <v>0</v>
      </c>
      <c r="L37" s="67">
        <v>0</v>
      </c>
      <c r="M37"/>
      <c r="N37"/>
      <c r="O37"/>
    </row>
    <row r="38" spans="1:15" x14ac:dyDescent="0.25">
      <c r="A38" s="35" t="s">
        <v>36</v>
      </c>
      <c r="B38" s="16" t="s">
        <v>277</v>
      </c>
      <c r="C38" s="4" t="s">
        <v>295</v>
      </c>
      <c r="D38" s="14">
        <v>0</v>
      </c>
      <c r="E38" s="62">
        <v>0</v>
      </c>
      <c r="F38" s="63">
        <v>0</v>
      </c>
      <c r="G38" s="23">
        <v>0</v>
      </c>
      <c r="H38" s="37">
        <v>0</v>
      </c>
      <c r="I38" s="64">
        <v>0</v>
      </c>
      <c r="J38" s="64">
        <v>0</v>
      </c>
      <c r="K38" s="14">
        <v>0</v>
      </c>
      <c r="L38" s="66">
        <v>0</v>
      </c>
      <c r="M38"/>
      <c r="N38"/>
      <c r="O38"/>
    </row>
    <row r="39" spans="1:15" x14ac:dyDescent="0.25">
      <c r="A39" s="36" t="s">
        <v>37</v>
      </c>
      <c r="B39" s="16" t="s">
        <v>277</v>
      </c>
      <c r="C39" s="5" t="s">
        <v>295</v>
      </c>
      <c r="D39" s="15">
        <v>0</v>
      </c>
      <c r="E39" s="62">
        <v>0</v>
      </c>
      <c r="F39" s="51">
        <v>0</v>
      </c>
      <c r="G39" s="24">
        <v>0</v>
      </c>
      <c r="H39" s="37">
        <v>0</v>
      </c>
      <c r="I39" s="65">
        <v>0</v>
      </c>
      <c r="J39" s="65">
        <v>0</v>
      </c>
      <c r="K39" s="15">
        <v>0</v>
      </c>
      <c r="L39" s="67">
        <v>0</v>
      </c>
      <c r="M39"/>
      <c r="N39"/>
      <c r="O39"/>
    </row>
    <row r="40" spans="1:15" x14ac:dyDescent="0.25">
      <c r="A40" s="35" t="s">
        <v>38</v>
      </c>
      <c r="B40" s="16" t="s">
        <v>280</v>
      </c>
      <c r="C40" s="4" t="s">
        <v>295</v>
      </c>
      <c r="D40" s="14">
        <v>0</v>
      </c>
      <c r="E40" s="62">
        <v>0</v>
      </c>
      <c r="F40" s="63">
        <v>0</v>
      </c>
      <c r="G40" s="23">
        <v>0</v>
      </c>
      <c r="H40" s="37">
        <v>0</v>
      </c>
      <c r="I40" s="64">
        <v>0</v>
      </c>
      <c r="J40" s="64">
        <v>0</v>
      </c>
      <c r="K40" s="14">
        <v>0</v>
      </c>
      <c r="L40" s="66">
        <v>0</v>
      </c>
      <c r="M40"/>
      <c r="N40"/>
      <c r="O40"/>
    </row>
    <row r="41" spans="1:15" x14ac:dyDescent="0.25">
      <c r="A41" s="36" t="s">
        <v>39</v>
      </c>
      <c r="B41" s="16" t="s">
        <v>277</v>
      </c>
      <c r="C41" s="5" t="s">
        <v>295</v>
      </c>
      <c r="D41" s="15">
        <v>0</v>
      </c>
      <c r="E41" s="62">
        <v>0</v>
      </c>
      <c r="F41" s="51">
        <v>0</v>
      </c>
      <c r="G41" s="24">
        <v>0</v>
      </c>
      <c r="H41" s="37">
        <v>0</v>
      </c>
      <c r="I41" s="65">
        <v>0</v>
      </c>
      <c r="J41" s="65">
        <v>0</v>
      </c>
      <c r="K41" s="15">
        <v>0</v>
      </c>
      <c r="L41" s="67">
        <v>0</v>
      </c>
      <c r="M41"/>
      <c r="N41"/>
      <c r="O41"/>
    </row>
    <row r="42" spans="1:15" x14ac:dyDescent="0.25">
      <c r="A42" s="35" t="s">
        <v>40</v>
      </c>
      <c r="B42" s="16" t="s">
        <v>277</v>
      </c>
      <c r="C42" s="4" t="s">
        <v>295</v>
      </c>
      <c r="D42" s="14">
        <v>0</v>
      </c>
      <c r="E42" s="62">
        <v>0</v>
      </c>
      <c r="F42" s="63">
        <v>0</v>
      </c>
      <c r="G42" s="23">
        <v>0</v>
      </c>
      <c r="H42" s="37">
        <v>0</v>
      </c>
      <c r="I42" s="64">
        <v>0</v>
      </c>
      <c r="J42" s="64">
        <v>0</v>
      </c>
      <c r="K42" s="14">
        <v>0</v>
      </c>
      <c r="L42" s="66">
        <v>0</v>
      </c>
      <c r="M42"/>
      <c r="N42"/>
      <c r="O42"/>
    </row>
    <row r="43" spans="1:15" x14ac:dyDescent="0.25">
      <c r="A43" s="36" t="s">
        <v>41</v>
      </c>
      <c r="B43" s="16" t="s">
        <v>277</v>
      </c>
      <c r="C43" s="5" t="s">
        <v>295</v>
      </c>
      <c r="D43" s="15">
        <v>0</v>
      </c>
      <c r="E43" s="62">
        <v>0</v>
      </c>
      <c r="F43" s="51">
        <v>0</v>
      </c>
      <c r="G43" s="24">
        <v>0</v>
      </c>
      <c r="H43" s="37">
        <v>0</v>
      </c>
      <c r="I43" s="65">
        <v>0</v>
      </c>
      <c r="J43" s="65">
        <v>0</v>
      </c>
      <c r="K43" s="15">
        <v>0</v>
      </c>
      <c r="L43" s="67">
        <v>0</v>
      </c>
      <c r="M43"/>
      <c r="N43"/>
      <c r="O43"/>
    </row>
    <row r="44" spans="1:15" x14ac:dyDescent="0.25">
      <c r="A44" s="35" t="s">
        <v>42</v>
      </c>
      <c r="B44" s="16" t="s">
        <v>277</v>
      </c>
      <c r="C44" s="4" t="s">
        <v>295</v>
      </c>
      <c r="D44" s="14">
        <v>0</v>
      </c>
      <c r="E44" s="62">
        <v>0</v>
      </c>
      <c r="F44" s="63">
        <v>0</v>
      </c>
      <c r="G44" s="23">
        <v>0</v>
      </c>
      <c r="H44" s="37">
        <v>0</v>
      </c>
      <c r="I44" s="64">
        <v>0</v>
      </c>
      <c r="J44" s="64">
        <v>0</v>
      </c>
      <c r="K44" s="14">
        <v>0</v>
      </c>
      <c r="L44" s="66">
        <v>0</v>
      </c>
      <c r="M44"/>
      <c r="N44"/>
      <c r="O44"/>
    </row>
    <row r="45" spans="1:15" x14ac:dyDescent="0.25">
      <c r="A45" s="36" t="s">
        <v>43</v>
      </c>
      <c r="B45" s="16" t="s">
        <v>277</v>
      </c>
      <c r="C45" s="5" t="s">
        <v>295</v>
      </c>
      <c r="D45" s="40">
        <v>0</v>
      </c>
      <c r="E45" s="40">
        <v>0</v>
      </c>
      <c r="F45" s="40">
        <v>0</v>
      </c>
      <c r="G45" s="40">
        <v>0</v>
      </c>
      <c r="H45" s="37">
        <v>0</v>
      </c>
      <c r="I45" s="40">
        <v>0</v>
      </c>
      <c r="J45" s="40">
        <v>0</v>
      </c>
      <c r="K45" s="40">
        <v>0</v>
      </c>
      <c r="L45" s="42">
        <v>0</v>
      </c>
      <c r="M45"/>
      <c r="N45"/>
      <c r="O45"/>
    </row>
    <row r="46" spans="1:15" x14ac:dyDescent="0.25">
      <c r="A46" t="s">
        <v>44</v>
      </c>
      <c r="B46" s="13" t="s">
        <v>281</v>
      </c>
      <c r="C46" t="s">
        <v>296</v>
      </c>
      <c r="D46" s="3">
        <v>1400400</v>
      </c>
      <c r="E46" s="7">
        <v>140040</v>
      </c>
      <c r="F46" s="6">
        <v>15000</v>
      </c>
      <c r="G46" s="3">
        <v>1555440</v>
      </c>
      <c r="H46" s="9">
        <v>1244352</v>
      </c>
      <c r="I46" s="6">
        <v>311088</v>
      </c>
      <c r="J46" s="6">
        <v>10000</v>
      </c>
      <c r="K46" s="3">
        <v>301088</v>
      </c>
      <c r="L46" s="3">
        <v>12545.33</v>
      </c>
      <c r="M46"/>
      <c r="N46"/>
      <c r="O46"/>
    </row>
    <row r="47" spans="1:15" x14ac:dyDescent="0.25">
      <c r="A47" t="s">
        <v>45</v>
      </c>
      <c r="B47" s="13" t="s">
        <v>281</v>
      </c>
      <c r="C47" t="s">
        <v>296</v>
      </c>
      <c r="D47" s="3">
        <v>1400400</v>
      </c>
      <c r="E47" s="7">
        <v>140040</v>
      </c>
      <c r="F47" s="6">
        <v>15000</v>
      </c>
      <c r="G47" s="3">
        <v>1555440</v>
      </c>
      <c r="H47" s="9">
        <v>1244352</v>
      </c>
      <c r="I47" s="6">
        <v>311088</v>
      </c>
      <c r="J47" s="6">
        <v>10000</v>
      </c>
      <c r="K47" s="3">
        <v>301088</v>
      </c>
      <c r="L47" s="3">
        <v>12545.33</v>
      </c>
      <c r="M47"/>
      <c r="N47"/>
      <c r="O47"/>
    </row>
    <row r="48" spans="1:15" x14ac:dyDescent="0.25">
      <c r="A48" t="s">
        <v>46</v>
      </c>
      <c r="B48" s="13" t="s">
        <v>281</v>
      </c>
      <c r="C48" t="s">
        <v>296</v>
      </c>
      <c r="D48" s="3">
        <v>1400400</v>
      </c>
      <c r="E48" s="7">
        <v>140040</v>
      </c>
      <c r="F48" s="6">
        <v>15000</v>
      </c>
      <c r="G48" s="3">
        <v>1555440</v>
      </c>
      <c r="H48" s="9">
        <v>1244352</v>
      </c>
      <c r="I48" s="6">
        <v>311088</v>
      </c>
      <c r="J48" s="6">
        <v>10000</v>
      </c>
      <c r="K48" s="3">
        <v>301088</v>
      </c>
      <c r="L48" s="3">
        <v>12545.33</v>
      </c>
      <c r="M48"/>
      <c r="N48"/>
      <c r="O48"/>
    </row>
    <row r="49" spans="1:15" x14ac:dyDescent="0.25">
      <c r="A49" t="s">
        <v>47</v>
      </c>
      <c r="B49" s="13" t="s">
        <v>281</v>
      </c>
      <c r="C49" t="s">
        <v>296</v>
      </c>
      <c r="D49" s="3">
        <v>1400400</v>
      </c>
      <c r="E49" s="7">
        <v>140040</v>
      </c>
      <c r="F49" s="6">
        <v>15000</v>
      </c>
      <c r="G49" s="3">
        <v>1555440</v>
      </c>
      <c r="H49" s="9">
        <v>1244352</v>
      </c>
      <c r="I49" s="6">
        <v>311088</v>
      </c>
      <c r="J49" s="6">
        <v>10000</v>
      </c>
      <c r="K49" s="3">
        <v>301088</v>
      </c>
      <c r="L49" s="3">
        <v>12545.33</v>
      </c>
      <c r="M49"/>
      <c r="N49"/>
      <c r="O49"/>
    </row>
    <row r="50" spans="1:15" x14ac:dyDescent="0.25">
      <c r="A50" t="s">
        <v>48</v>
      </c>
      <c r="B50" s="13" t="s">
        <v>281</v>
      </c>
      <c r="C50" t="s">
        <v>296</v>
      </c>
      <c r="D50" s="3">
        <v>1400400</v>
      </c>
      <c r="E50" s="7">
        <v>140040</v>
      </c>
      <c r="F50" s="6">
        <v>15000</v>
      </c>
      <c r="G50" s="3">
        <v>1555440</v>
      </c>
      <c r="H50" s="9">
        <v>1244352</v>
      </c>
      <c r="I50" s="6">
        <v>311088</v>
      </c>
      <c r="J50" s="6">
        <v>10000</v>
      </c>
      <c r="K50" s="3">
        <v>301088</v>
      </c>
      <c r="L50" s="3">
        <v>12545.33</v>
      </c>
      <c r="M50"/>
      <c r="N50"/>
      <c r="O50"/>
    </row>
    <row r="51" spans="1:15" x14ac:dyDescent="0.25">
      <c r="A51" t="s">
        <v>49</v>
      </c>
      <c r="B51" s="13" t="s">
        <v>281</v>
      </c>
      <c r="C51" t="s">
        <v>296</v>
      </c>
      <c r="D51" s="3">
        <v>1400400</v>
      </c>
      <c r="E51" s="7">
        <v>140040</v>
      </c>
      <c r="F51" s="6">
        <v>15000</v>
      </c>
      <c r="G51" s="3">
        <v>1555440</v>
      </c>
      <c r="H51" s="9">
        <v>1244352</v>
      </c>
      <c r="I51" s="6">
        <v>311088</v>
      </c>
      <c r="J51" s="6">
        <v>10000</v>
      </c>
      <c r="K51" s="3">
        <v>301088</v>
      </c>
      <c r="L51" s="3">
        <v>12545.33</v>
      </c>
      <c r="M51"/>
      <c r="N51"/>
      <c r="O51"/>
    </row>
    <row r="52" spans="1:15" x14ac:dyDescent="0.25">
      <c r="A52" t="s">
        <v>50</v>
      </c>
      <c r="B52" s="13" t="s">
        <v>281</v>
      </c>
      <c r="C52" t="s">
        <v>296</v>
      </c>
      <c r="D52" s="3">
        <v>1400400</v>
      </c>
      <c r="E52" s="7">
        <v>140040</v>
      </c>
      <c r="F52" s="6">
        <v>15000</v>
      </c>
      <c r="G52" s="3">
        <v>1555440</v>
      </c>
      <c r="H52" s="9">
        <v>1244352</v>
      </c>
      <c r="I52" s="6">
        <v>311088</v>
      </c>
      <c r="J52" s="6">
        <v>10000</v>
      </c>
      <c r="K52" s="3">
        <v>301088</v>
      </c>
      <c r="L52" s="3">
        <v>12545.33</v>
      </c>
      <c r="M52"/>
      <c r="N52"/>
      <c r="O52"/>
    </row>
    <row r="53" spans="1:15" x14ac:dyDescent="0.25">
      <c r="A53" t="s">
        <v>51</v>
      </c>
      <c r="B53" s="13" t="s">
        <v>281</v>
      </c>
      <c r="C53" t="s">
        <v>296</v>
      </c>
      <c r="D53" s="3">
        <v>1400400</v>
      </c>
      <c r="E53" s="7">
        <v>140040</v>
      </c>
      <c r="F53" s="6">
        <v>15000</v>
      </c>
      <c r="G53" s="3">
        <v>1555440</v>
      </c>
      <c r="H53" s="9">
        <v>1244352</v>
      </c>
      <c r="I53" s="6">
        <v>311088</v>
      </c>
      <c r="J53" s="6">
        <v>10000</v>
      </c>
      <c r="K53" s="3">
        <v>301088</v>
      </c>
      <c r="L53" s="3">
        <v>12545.33</v>
      </c>
      <c r="M53"/>
      <c r="N53"/>
      <c r="O53"/>
    </row>
    <row r="54" spans="1:15" x14ac:dyDescent="0.25">
      <c r="A54" t="s">
        <v>52</v>
      </c>
      <c r="B54" s="13" t="s">
        <v>281</v>
      </c>
      <c r="C54" t="s">
        <v>296</v>
      </c>
      <c r="D54" s="3">
        <v>1400400</v>
      </c>
      <c r="E54" s="7">
        <v>140040</v>
      </c>
      <c r="F54" s="6">
        <v>15000</v>
      </c>
      <c r="G54" s="3">
        <v>1555440</v>
      </c>
      <c r="H54" s="9">
        <v>1244352</v>
      </c>
      <c r="I54" s="6">
        <v>311088</v>
      </c>
      <c r="J54" s="6">
        <v>10000</v>
      </c>
      <c r="K54" s="3">
        <v>301088</v>
      </c>
      <c r="L54" s="3">
        <v>12545.33</v>
      </c>
      <c r="M54"/>
      <c r="N54"/>
      <c r="O54"/>
    </row>
    <row r="55" spans="1:15" x14ac:dyDescent="0.25">
      <c r="A55" t="s">
        <v>53</v>
      </c>
      <c r="B55" s="13" t="s">
        <v>281</v>
      </c>
      <c r="C55" t="s">
        <v>296</v>
      </c>
      <c r="D55" s="3">
        <v>1400400</v>
      </c>
      <c r="E55" s="7">
        <v>140040</v>
      </c>
      <c r="F55" s="6">
        <v>15000</v>
      </c>
      <c r="G55" s="3">
        <v>1555440</v>
      </c>
      <c r="H55" s="9">
        <v>1244352</v>
      </c>
      <c r="I55" s="6">
        <v>311088</v>
      </c>
      <c r="J55" s="6">
        <v>10000</v>
      </c>
      <c r="K55" s="3">
        <v>301088</v>
      </c>
      <c r="L55" s="3">
        <v>12545.33</v>
      </c>
      <c r="M55"/>
      <c r="N55"/>
      <c r="O55"/>
    </row>
    <row r="56" spans="1:15" x14ac:dyDescent="0.25">
      <c r="A56" t="s">
        <v>54</v>
      </c>
      <c r="B56" s="13" t="s">
        <v>281</v>
      </c>
      <c r="C56" t="s">
        <v>296</v>
      </c>
      <c r="D56" s="3">
        <v>1400400</v>
      </c>
      <c r="E56" s="7">
        <v>140040</v>
      </c>
      <c r="F56" s="6">
        <v>15000</v>
      </c>
      <c r="G56" s="3">
        <v>1555440</v>
      </c>
      <c r="H56" s="9">
        <v>1244352</v>
      </c>
      <c r="I56" s="6">
        <v>311088</v>
      </c>
      <c r="J56" s="6">
        <v>10000</v>
      </c>
      <c r="K56" s="3">
        <v>301088</v>
      </c>
      <c r="L56" s="3">
        <v>12545.33</v>
      </c>
      <c r="M56"/>
      <c r="N56"/>
      <c r="O56"/>
    </row>
    <row r="57" spans="1:15" x14ac:dyDescent="0.25">
      <c r="A57" t="s">
        <v>55</v>
      </c>
      <c r="B57" s="13" t="s">
        <v>281</v>
      </c>
      <c r="C57" t="s">
        <v>296</v>
      </c>
      <c r="D57" s="3">
        <v>1400400</v>
      </c>
      <c r="E57" s="7">
        <v>140040</v>
      </c>
      <c r="F57" s="6">
        <v>15000</v>
      </c>
      <c r="G57" s="3">
        <v>1555440</v>
      </c>
      <c r="H57" s="9">
        <v>1244352</v>
      </c>
      <c r="I57" s="6">
        <v>311088</v>
      </c>
      <c r="J57" s="6">
        <v>10000</v>
      </c>
      <c r="K57" s="3">
        <v>301088</v>
      </c>
      <c r="L57" s="3">
        <v>12545.33</v>
      </c>
      <c r="M57"/>
      <c r="N57"/>
      <c r="O57"/>
    </row>
    <row r="58" spans="1:15" x14ac:dyDescent="0.25">
      <c r="A58" t="s">
        <v>56</v>
      </c>
      <c r="B58" s="13" t="s">
        <v>281</v>
      </c>
      <c r="C58" t="s">
        <v>296</v>
      </c>
      <c r="D58" s="3">
        <v>1400400</v>
      </c>
      <c r="E58" s="7">
        <v>140040</v>
      </c>
      <c r="F58" s="6">
        <v>15000</v>
      </c>
      <c r="G58" s="3">
        <v>1555440</v>
      </c>
      <c r="H58" s="9">
        <v>1244352</v>
      </c>
      <c r="I58" s="6">
        <v>311088</v>
      </c>
      <c r="J58" s="6">
        <v>10000</v>
      </c>
      <c r="K58" s="3">
        <v>301088</v>
      </c>
      <c r="L58" s="3">
        <v>12545.33</v>
      </c>
      <c r="M58"/>
      <c r="N58"/>
      <c r="O58"/>
    </row>
    <row r="59" spans="1:15" x14ac:dyDescent="0.25">
      <c r="A59" t="s">
        <v>57</v>
      </c>
      <c r="B59" s="13" t="s">
        <v>281</v>
      </c>
      <c r="C59" t="s">
        <v>296</v>
      </c>
      <c r="D59" s="3">
        <v>1400400</v>
      </c>
      <c r="E59" s="7">
        <v>140040</v>
      </c>
      <c r="F59" s="6">
        <v>15000</v>
      </c>
      <c r="G59" s="3">
        <v>1555440</v>
      </c>
      <c r="H59" s="9">
        <v>1244352</v>
      </c>
      <c r="I59" s="6">
        <v>311088</v>
      </c>
      <c r="J59" s="6">
        <v>10000</v>
      </c>
      <c r="K59" s="3">
        <v>301088</v>
      </c>
      <c r="L59" s="3">
        <v>12545.33</v>
      </c>
      <c r="M59"/>
      <c r="N59"/>
      <c r="O59"/>
    </row>
    <row r="60" spans="1:15" x14ac:dyDescent="0.25">
      <c r="A60" t="s">
        <v>58</v>
      </c>
      <c r="B60" s="13" t="s">
        <v>281</v>
      </c>
      <c r="C60" t="s">
        <v>296</v>
      </c>
      <c r="D60" s="3">
        <v>1400400</v>
      </c>
      <c r="E60" s="7">
        <v>140040</v>
      </c>
      <c r="F60" s="6">
        <v>15000</v>
      </c>
      <c r="G60" s="3">
        <v>1555440</v>
      </c>
      <c r="H60" s="9">
        <v>1244352</v>
      </c>
      <c r="I60" s="6">
        <v>311088</v>
      </c>
      <c r="J60" s="6">
        <v>10000</v>
      </c>
      <c r="K60" s="3">
        <v>301088</v>
      </c>
      <c r="L60" s="3">
        <v>12545.33</v>
      </c>
      <c r="M60"/>
      <c r="N60"/>
      <c r="O60"/>
    </row>
    <row r="61" spans="1:15" x14ac:dyDescent="0.25">
      <c r="A61" t="s">
        <v>59</v>
      </c>
      <c r="B61" s="13" t="s">
        <v>281</v>
      </c>
      <c r="C61" t="s">
        <v>296</v>
      </c>
      <c r="D61" s="3">
        <v>1400400</v>
      </c>
      <c r="E61" s="7">
        <v>140040</v>
      </c>
      <c r="F61" s="6">
        <v>15000</v>
      </c>
      <c r="G61" s="3">
        <v>1555440</v>
      </c>
      <c r="H61" s="9">
        <v>1244352</v>
      </c>
      <c r="I61" s="6">
        <v>311088</v>
      </c>
      <c r="J61" s="6">
        <v>10000</v>
      </c>
      <c r="K61" s="3">
        <v>301088</v>
      </c>
      <c r="L61" s="3">
        <v>12545.33</v>
      </c>
      <c r="M61"/>
      <c r="N61"/>
      <c r="O61"/>
    </row>
    <row r="62" spans="1:15" x14ac:dyDescent="0.25">
      <c r="A62" t="s">
        <v>60</v>
      </c>
      <c r="B62" s="13" t="s">
        <v>281</v>
      </c>
      <c r="C62" t="s">
        <v>296</v>
      </c>
      <c r="D62" s="3">
        <v>1400400</v>
      </c>
      <c r="E62" s="7">
        <v>140040</v>
      </c>
      <c r="F62" s="6">
        <v>15000</v>
      </c>
      <c r="G62" s="3">
        <v>1555440</v>
      </c>
      <c r="H62" s="9">
        <v>1244352</v>
      </c>
      <c r="I62" s="6">
        <v>311088</v>
      </c>
      <c r="J62" s="6">
        <v>10000</v>
      </c>
      <c r="K62" s="3">
        <v>301088</v>
      </c>
      <c r="L62" s="3">
        <v>12545.33</v>
      </c>
      <c r="M62"/>
      <c r="N62"/>
      <c r="O62"/>
    </row>
    <row r="63" spans="1:15" x14ac:dyDescent="0.25">
      <c r="A63" t="s">
        <v>61</v>
      </c>
      <c r="B63" s="13" t="s">
        <v>281</v>
      </c>
      <c r="C63" t="s">
        <v>296</v>
      </c>
      <c r="D63" s="3">
        <v>1400400</v>
      </c>
      <c r="E63" s="7">
        <v>140040</v>
      </c>
      <c r="F63" s="6">
        <v>15000</v>
      </c>
      <c r="G63" s="3">
        <v>1555440</v>
      </c>
      <c r="H63" s="9">
        <v>1244352</v>
      </c>
      <c r="I63" s="6">
        <v>311088</v>
      </c>
      <c r="J63" s="6">
        <v>10000</v>
      </c>
      <c r="K63" s="3">
        <v>301088</v>
      </c>
      <c r="L63" s="3">
        <v>12545.33</v>
      </c>
      <c r="M63"/>
      <c r="N63"/>
      <c r="O63"/>
    </row>
    <row r="64" spans="1:15" x14ac:dyDescent="0.25">
      <c r="A64" t="s">
        <v>62</v>
      </c>
      <c r="B64" s="13" t="s">
        <v>281</v>
      </c>
      <c r="C64" t="s">
        <v>296</v>
      </c>
      <c r="D64" s="3">
        <v>1400400</v>
      </c>
      <c r="E64" s="7">
        <v>140040</v>
      </c>
      <c r="F64" s="6">
        <v>15000</v>
      </c>
      <c r="G64" s="3">
        <v>1555440</v>
      </c>
      <c r="H64" s="9">
        <v>1244352</v>
      </c>
      <c r="I64" s="6">
        <v>311088</v>
      </c>
      <c r="J64" s="6">
        <v>10000</v>
      </c>
      <c r="K64" s="3">
        <v>301088</v>
      </c>
      <c r="L64" s="3">
        <v>12545.33</v>
      </c>
      <c r="M64"/>
      <c r="N64"/>
      <c r="O64"/>
    </row>
    <row r="65" spans="1:15" x14ac:dyDescent="0.25">
      <c r="A65" t="s">
        <v>63</v>
      </c>
      <c r="B65" s="13" t="s">
        <v>281</v>
      </c>
      <c r="C65" t="s">
        <v>296</v>
      </c>
      <c r="D65" s="3">
        <v>1400400</v>
      </c>
      <c r="E65" s="7">
        <v>140040</v>
      </c>
      <c r="F65" s="6">
        <v>15000</v>
      </c>
      <c r="G65" s="3">
        <v>1555440</v>
      </c>
      <c r="H65" s="9">
        <v>1244352</v>
      </c>
      <c r="I65" s="6">
        <v>311088</v>
      </c>
      <c r="J65" s="6">
        <v>10000</v>
      </c>
      <c r="K65" s="3">
        <v>301088</v>
      </c>
      <c r="L65" s="3">
        <v>12545.33</v>
      </c>
      <c r="M65"/>
      <c r="N65"/>
      <c r="O65"/>
    </row>
    <row r="66" spans="1:15" x14ac:dyDescent="0.25">
      <c r="A66" t="s">
        <v>64</v>
      </c>
      <c r="B66" s="13" t="s">
        <v>281</v>
      </c>
      <c r="C66" t="s">
        <v>296</v>
      </c>
      <c r="D66" s="3">
        <v>1400400</v>
      </c>
      <c r="E66" s="7">
        <v>140040</v>
      </c>
      <c r="F66" s="6">
        <v>15000</v>
      </c>
      <c r="G66" s="3">
        <v>1555440</v>
      </c>
      <c r="H66" s="9">
        <v>1244352</v>
      </c>
      <c r="I66" s="6">
        <v>311088</v>
      </c>
      <c r="J66" s="6">
        <v>10000</v>
      </c>
      <c r="K66" s="3">
        <v>301088</v>
      </c>
      <c r="L66" s="3">
        <v>12545.33</v>
      </c>
      <c r="M66"/>
      <c r="N66"/>
      <c r="O66"/>
    </row>
    <row r="67" spans="1:15" x14ac:dyDescent="0.25">
      <c r="A67" t="s">
        <v>65</v>
      </c>
      <c r="B67" s="13" t="s">
        <v>281</v>
      </c>
      <c r="C67" t="s">
        <v>296</v>
      </c>
      <c r="D67" s="3">
        <v>1400400</v>
      </c>
      <c r="E67" s="7">
        <v>140040</v>
      </c>
      <c r="F67" s="6">
        <v>15000</v>
      </c>
      <c r="G67" s="3">
        <v>1555440</v>
      </c>
      <c r="H67" s="9">
        <v>1244352</v>
      </c>
      <c r="I67" s="6">
        <v>311088</v>
      </c>
      <c r="J67" s="6">
        <v>10000</v>
      </c>
      <c r="K67" s="3">
        <v>301088</v>
      </c>
      <c r="L67" s="3">
        <v>12545.33</v>
      </c>
      <c r="M67"/>
      <c r="N67"/>
      <c r="O67"/>
    </row>
    <row r="68" spans="1:15" x14ac:dyDescent="0.25">
      <c r="A68" t="s">
        <v>66</v>
      </c>
      <c r="B68" s="13" t="s">
        <v>281</v>
      </c>
      <c r="C68" t="s">
        <v>296</v>
      </c>
      <c r="D68" s="3">
        <v>1414800</v>
      </c>
      <c r="E68" s="6">
        <v>141480</v>
      </c>
      <c r="F68" s="6">
        <v>15000</v>
      </c>
      <c r="G68" s="3">
        <v>1571280</v>
      </c>
      <c r="H68" s="9">
        <v>1257024</v>
      </c>
      <c r="I68" s="6">
        <v>314256</v>
      </c>
      <c r="J68" s="6">
        <v>10000</v>
      </c>
      <c r="K68" s="3">
        <v>304256</v>
      </c>
      <c r="L68" s="3">
        <v>12677.33</v>
      </c>
      <c r="M68"/>
      <c r="N68"/>
      <c r="O68"/>
    </row>
    <row r="69" spans="1:15" x14ac:dyDescent="0.25">
      <c r="A69" t="s">
        <v>67</v>
      </c>
      <c r="B69" s="13" t="s">
        <v>281</v>
      </c>
      <c r="C69" t="s">
        <v>296</v>
      </c>
      <c r="D69" s="3">
        <v>1414800</v>
      </c>
      <c r="E69" s="6">
        <v>141480</v>
      </c>
      <c r="F69" s="6">
        <v>15000</v>
      </c>
      <c r="G69" s="3">
        <v>1571280</v>
      </c>
      <c r="H69" s="9">
        <v>1257024</v>
      </c>
      <c r="I69" s="6">
        <v>314256</v>
      </c>
      <c r="J69" s="6">
        <v>10000</v>
      </c>
      <c r="K69" s="3">
        <v>304256</v>
      </c>
      <c r="L69" s="3">
        <v>12677.33</v>
      </c>
      <c r="M69"/>
      <c r="N69"/>
      <c r="O69"/>
    </row>
    <row r="70" spans="1:15" x14ac:dyDescent="0.25">
      <c r="A70" t="s">
        <v>68</v>
      </c>
      <c r="B70" s="13" t="s">
        <v>282</v>
      </c>
      <c r="C70" t="s">
        <v>296</v>
      </c>
      <c r="D70" s="3">
        <v>1465200</v>
      </c>
      <c r="E70" s="7">
        <v>146520</v>
      </c>
      <c r="F70" s="6">
        <v>15000</v>
      </c>
      <c r="G70" s="3">
        <v>1626720</v>
      </c>
      <c r="H70" s="9">
        <v>1301376</v>
      </c>
      <c r="I70" s="6">
        <v>325344</v>
      </c>
      <c r="J70" s="6">
        <v>10000</v>
      </c>
      <c r="K70" s="3">
        <v>315344</v>
      </c>
      <c r="L70" s="3">
        <v>13139.33</v>
      </c>
      <c r="M70"/>
      <c r="N70"/>
      <c r="O70"/>
    </row>
    <row r="71" spans="1:15" x14ac:dyDescent="0.25">
      <c r="A71" t="s">
        <v>69</v>
      </c>
      <c r="B71" s="13" t="s">
        <v>282</v>
      </c>
      <c r="C71" t="s">
        <v>296</v>
      </c>
      <c r="D71" s="3">
        <v>1465200</v>
      </c>
      <c r="E71" s="7">
        <v>146520</v>
      </c>
      <c r="F71" s="6">
        <v>15000</v>
      </c>
      <c r="G71" s="3">
        <v>1626720</v>
      </c>
      <c r="H71" s="9">
        <v>1301376</v>
      </c>
      <c r="I71" s="6">
        <v>325344</v>
      </c>
      <c r="J71" s="6">
        <v>10000</v>
      </c>
      <c r="K71" s="3">
        <v>315344</v>
      </c>
      <c r="L71" s="3">
        <v>13139.33</v>
      </c>
      <c r="M71"/>
      <c r="N71"/>
      <c r="O71"/>
    </row>
    <row r="72" spans="1:15" x14ac:dyDescent="0.25">
      <c r="A72" t="s">
        <v>70</v>
      </c>
      <c r="B72" s="13" t="s">
        <v>282</v>
      </c>
      <c r="C72" t="s">
        <v>296</v>
      </c>
      <c r="D72" s="3">
        <v>1465200</v>
      </c>
      <c r="E72" s="7">
        <v>146520</v>
      </c>
      <c r="F72" s="6">
        <v>15000</v>
      </c>
      <c r="G72" s="3">
        <v>1626720</v>
      </c>
      <c r="H72" s="9">
        <v>1301376</v>
      </c>
      <c r="I72" s="6">
        <v>325344</v>
      </c>
      <c r="J72" s="6">
        <v>10000</v>
      </c>
      <c r="K72" s="3">
        <v>315344</v>
      </c>
      <c r="L72" s="3">
        <v>13139.33</v>
      </c>
      <c r="M72"/>
      <c r="N72"/>
      <c r="O72"/>
    </row>
    <row r="73" spans="1:15" x14ac:dyDescent="0.25">
      <c r="A73" t="s">
        <v>71</v>
      </c>
      <c r="B73" s="13" t="s">
        <v>282</v>
      </c>
      <c r="C73" t="s">
        <v>296</v>
      </c>
      <c r="D73" s="3">
        <v>1465200</v>
      </c>
      <c r="E73" s="7">
        <v>146520</v>
      </c>
      <c r="F73" s="6">
        <v>15000</v>
      </c>
      <c r="G73" s="3">
        <v>1626720</v>
      </c>
      <c r="H73" s="9">
        <v>1301376</v>
      </c>
      <c r="I73" s="6">
        <v>325344</v>
      </c>
      <c r="J73" s="6">
        <v>10000</v>
      </c>
      <c r="K73" s="3">
        <v>315344</v>
      </c>
      <c r="L73" s="3">
        <v>13139.33</v>
      </c>
      <c r="M73"/>
      <c r="N73"/>
      <c r="O73"/>
    </row>
    <row r="74" spans="1:15" x14ac:dyDescent="0.25">
      <c r="A74" t="s">
        <v>72</v>
      </c>
      <c r="B74" s="13" t="s">
        <v>282</v>
      </c>
      <c r="C74" t="s">
        <v>296</v>
      </c>
      <c r="D74" s="3">
        <v>1465200</v>
      </c>
      <c r="E74" s="7">
        <v>146520</v>
      </c>
      <c r="F74" s="6">
        <v>15000</v>
      </c>
      <c r="G74" s="3">
        <v>1626720</v>
      </c>
      <c r="H74" s="9">
        <v>1301376</v>
      </c>
      <c r="I74" s="6">
        <v>325344</v>
      </c>
      <c r="J74" s="6">
        <v>10000</v>
      </c>
      <c r="K74" s="3">
        <v>315344</v>
      </c>
      <c r="L74" s="3">
        <v>13139.33</v>
      </c>
      <c r="M74"/>
      <c r="N74"/>
      <c r="O74"/>
    </row>
    <row r="75" spans="1:15" x14ac:dyDescent="0.25">
      <c r="A75" t="s">
        <v>73</v>
      </c>
      <c r="B75" s="13" t="s">
        <v>282</v>
      </c>
      <c r="C75" t="s">
        <v>296</v>
      </c>
      <c r="D75" s="3">
        <v>1465200</v>
      </c>
      <c r="E75" s="7">
        <v>146520</v>
      </c>
      <c r="F75" s="6">
        <v>15000</v>
      </c>
      <c r="G75" s="3">
        <v>1626720</v>
      </c>
      <c r="H75" s="9">
        <v>1301376</v>
      </c>
      <c r="I75" s="6">
        <v>325344</v>
      </c>
      <c r="J75" s="6">
        <v>10000</v>
      </c>
      <c r="K75" s="3">
        <v>315344</v>
      </c>
      <c r="L75" s="3">
        <v>13139.33</v>
      </c>
      <c r="M75"/>
      <c r="N75"/>
      <c r="O75"/>
    </row>
    <row r="76" spans="1:15" x14ac:dyDescent="0.25">
      <c r="A76" t="s">
        <v>74</v>
      </c>
      <c r="B76" s="13" t="s">
        <v>282</v>
      </c>
      <c r="C76" t="s">
        <v>296</v>
      </c>
      <c r="D76" s="3">
        <v>1465200</v>
      </c>
      <c r="E76" s="7">
        <v>146520</v>
      </c>
      <c r="F76" s="6">
        <v>15000</v>
      </c>
      <c r="G76" s="3">
        <v>1626720</v>
      </c>
      <c r="H76" s="9">
        <v>1301376</v>
      </c>
      <c r="I76" s="6">
        <v>325344</v>
      </c>
      <c r="J76" s="6">
        <v>10000</v>
      </c>
      <c r="K76" s="3">
        <v>315344</v>
      </c>
      <c r="L76" s="3">
        <v>13139.33</v>
      </c>
      <c r="M76"/>
      <c r="N76"/>
      <c r="O76"/>
    </row>
    <row r="77" spans="1:15" x14ac:dyDescent="0.25">
      <c r="A77" t="s">
        <v>75</v>
      </c>
      <c r="B77" s="13" t="s">
        <v>282</v>
      </c>
      <c r="C77" t="s">
        <v>296</v>
      </c>
      <c r="D77" s="3">
        <v>1465200</v>
      </c>
      <c r="E77" s="7">
        <v>146520</v>
      </c>
      <c r="F77" s="6">
        <v>15000</v>
      </c>
      <c r="G77" s="3">
        <v>1626720</v>
      </c>
      <c r="H77" s="9">
        <v>1301376</v>
      </c>
      <c r="I77" s="6">
        <v>325344</v>
      </c>
      <c r="J77" s="6">
        <v>10000</v>
      </c>
      <c r="K77" s="3">
        <v>315344</v>
      </c>
      <c r="L77" s="3">
        <v>13139.33</v>
      </c>
      <c r="M77"/>
      <c r="N77"/>
      <c r="O77"/>
    </row>
    <row r="78" spans="1:15" x14ac:dyDescent="0.25">
      <c r="A78" t="s">
        <v>76</v>
      </c>
      <c r="B78" s="13" t="s">
        <v>282</v>
      </c>
      <c r="C78" t="s">
        <v>296</v>
      </c>
      <c r="D78" s="3">
        <v>1465200</v>
      </c>
      <c r="E78" s="7">
        <v>146520</v>
      </c>
      <c r="F78" s="6">
        <v>15000</v>
      </c>
      <c r="G78" s="3">
        <v>1626720</v>
      </c>
      <c r="H78" s="9">
        <v>1301376</v>
      </c>
      <c r="I78" s="6">
        <v>325344</v>
      </c>
      <c r="J78" s="6">
        <v>10000</v>
      </c>
      <c r="K78" s="3">
        <v>315344</v>
      </c>
      <c r="L78" s="3">
        <v>13139.33</v>
      </c>
      <c r="M78"/>
      <c r="N78"/>
      <c r="O78"/>
    </row>
    <row r="79" spans="1:15" x14ac:dyDescent="0.25">
      <c r="A79" t="s">
        <v>77</v>
      </c>
      <c r="B79" s="13" t="s">
        <v>282</v>
      </c>
      <c r="C79" t="s">
        <v>296</v>
      </c>
      <c r="D79" s="3">
        <v>1465200</v>
      </c>
      <c r="E79" s="7">
        <v>146520</v>
      </c>
      <c r="F79" s="6">
        <v>15000</v>
      </c>
      <c r="G79" s="3">
        <v>1626720</v>
      </c>
      <c r="H79" s="9">
        <v>1301376</v>
      </c>
      <c r="I79" s="6">
        <v>325344</v>
      </c>
      <c r="J79" s="6">
        <v>10000</v>
      </c>
      <c r="K79" s="3">
        <v>315344</v>
      </c>
      <c r="L79" s="3">
        <v>13139.33</v>
      </c>
      <c r="M79"/>
      <c r="N79"/>
      <c r="O79"/>
    </row>
    <row r="80" spans="1:15" x14ac:dyDescent="0.25">
      <c r="A80" t="s">
        <v>78</v>
      </c>
      <c r="B80" s="13" t="s">
        <v>282</v>
      </c>
      <c r="C80" t="s">
        <v>296</v>
      </c>
      <c r="D80" s="3">
        <v>1465200</v>
      </c>
      <c r="E80" s="7">
        <v>146520</v>
      </c>
      <c r="F80" s="6">
        <v>15000</v>
      </c>
      <c r="G80" s="3">
        <v>1626720</v>
      </c>
      <c r="H80" s="9">
        <v>1301376</v>
      </c>
      <c r="I80" s="6">
        <v>325344</v>
      </c>
      <c r="J80" s="6">
        <v>10000</v>
      </c>
      <c r="K80" s="3">
        <v>315344</v>
      </c>
      <c r="L80" s="3">
        <v>13139.33</v>
      </c>
      <c r="M80"/>
      <c r="N80"/>
      <c r="O80"/>
    </row>
    <row r="81" spans="1:15" x14ac:dyDescent="0.25">
      <c r="A81" t="s">
        <v>79</v>
      </c>
      <c r="B81" s="13" t="s">
        <v>282</v>
      </c>
      <c r="C81" t="s">
        <v>296</v>
      </c>
      <c r="D81" s="3">
        <v>1465200</v>
      </c>
      <c r="E81" s="7">
        <v>146520</v>
      </c>
      <c r="F81" s="6">
        <v>15000</v>
      </c>
      <c r="G81" s="3">
        <v>1626720</v>
      </c>
      <c r="H81" s="9">
        <v>1301376</v>
      </c>
      <c r="I81" s="6">
        <v>325344</v>
      </c>
      <c r="J81" s="6">
        <v>10000</v>
      </c>
      <c r="K81" s="3">
        <v>315344</v>
      </c>
      <c r="L81" s="3">
        <v>13139.33</v>
      </c>
      <c r="M81"/>
      <c r="N81"/>
      <c r="O81"/>
    </row>
    <row r="82" spans="1:15" x14ac:dyDescent="0.25">
      <c r="A82" t="s">
        <v>80</v>
      </c>
      <c r="B82" s="13" t="s">
        <v>282</v>
      </c>
      <c r="C82" t="s">
        <v>296</v>
      </c>
      <c r="D82" s="3">
        <v>1465200</v>
      </c>
      <c r="E82" s="7">
        <v>146520</v>
      </c>
      <c r="F82" s="6">
        <v>15000</v>
      </c>
      <c r="G82" s="3">
        <v>1626720</v>
      </c>
      <c r="H82" s="9">
        <v>1301376</v>
      </c>
      <c r="I82" s="6">
        <v>325344</v>
      </c>
      <c r="J82" s="6">
        <v>10000</v>
      </c>
      <c r="K82" s="3">
        <v>315344</v>
      </c>
      <c r="L82" s="3">
        <v>13139.33</v>
      </c>
      <c r="M82"/>
      <c r="N82"/>
      <c r="O82"/>
    </row>
    <row r="83" spans="1:15" x14ac:dyDescent="0.25">
      <c r="A83" t="s">
        <v>81</v>
      </c>
      <c r="B83" s="13" t="s">
        <v>282</v>
      </c>
      <c r="C83" t="s">
        <v>296</v>
      </c>
      <c r="D83" s="3">
        <v>1465200</v>
      </c>
      <c r="E83" s="7">
        <v>146520</v>
      </c>
      <c r="F83" s="6">
        <v>15000</v>
      </c>
      <c r="G83" s="3">
        <v>1626720</v>
      </c>
      <c r="H83" s="9">
        <v>1301376</v>
      </c>
      <c r="I83" s="6">
        <v>325344</v>
      </c>
      <c r="J83" s="6">
        <v>10000</v>
      </c>
      <c r="K83" s="3">
        <v>315344</v>
      </c>
      <c r="L83" s="3">
        <v>13139.33</v>
      </c>
      <c r="M83"/>
      <c r="N83"/>
      <c r="O83"/>
    </row>
    <row r="84" spans="1:15" x14ac:dyDescent="0.25">
      <c r="A84" t="s">
        <v>82</v>
      </c>
      <c r="B84" s="13" t="s">
        <v>282</v>
      </c>
      <c r="C84" t="s">
        <v>296</v>
      </c>
      <c r="D84" s="3">
        <v>1465200</v>
      </c>
      <c r="E84" s="7">
        <v>146520</v>
      </c>
      <c r="F84" s="6">
        <v>15000</v>
      </c>
      <c r="G84" s="3">
        <v>1626720</v>
      </c>
      <c r="H84" s="9">
        <v>1301376</v>
      </c>
      <c r="I84" s="6">
        <v>325344</v>
      </c>
      <c r="J84" s="6">
        <v>10000</v>
      </c>
      <c r="K84" s="3">
        <v>315344</v>
      </c>
      <c r="L84" s="3">
        <v>13139.33</v>
      </c>
      <c r="M84"/>
      <c r="N84"/>
      <c r="O84"/>
    </row>
    <row r="85" spans="1:15" x14ac:dyDescent="0.25">
      <c r="A85" t="s">
        <v>83</v>
      </c>
      <c r="B85" s="13" t="s">
        <v>282</v>
      </c>
      <c r="C85" t="s">
        <v>296</v>
      </c>
      <c r="D85" s="3">
        <v>1465200</v>
      </c>
      <c r="E85" s="7">
        <v>146520</v>
      </c>
      <c r="F85" s="6">
        <v>15000</v>
      </c>
      <c r="G85" s="3">
        <v>1626720</v>
      </c>
      <c r="H85" s="9">
        <v>1301376</v>
      </c>
      <c r="I85" s="6">
        <v>325344</v>
      </c>
      <c r="J85" s="6">
        <v>10000</v>
      </c>
      <c r="K85" s="3">
        <v>315344</v>
      </c>
      <c r="L85" s="3">
        <v>13139.33</v>
      </c>
      <c r="M85"/>
      <c r="N85"/>
      <c r="O85"/>
    </row>
    <row r="86" spans="1:15" x14ac:dyDescent="0.25">
      <c r="A86" t="s">
        <v>84</v>
      </c>
      <c r="B86" s="13" t="s">
        <v>282</v>
      </c>
      <c r="C86" t="s">
        <v>296</v>
      </c>
      <c r="D86" s="3">
        <v>1465200</v>
      </c>
      <c r="E86" s="7">
        <v>146520</v>
      </c>
      <c r="F86" s="6">
        <v>15000</v>
      </c>
      <c r="G86" s="3">
        <v>1626720</v>
      </c>
      <c r="H86" s="9">
        <v>1301376</v>
      </c>
      <c r="I86" s="6">
        <v>325344</v>
      </c>
      <c r="J86" s="6">
        <v>10000</v>
      </c>
      <c r="K86" s="3">
        <v>315344</v>
      </c>
      <c r="L86" s="3">
        <v>13139.33</v>
      </c>
      <c r="M86"/>
      <c r="N86"/>
      <c r="O86"/>
    </row>
    <row r="87" spans="1:15" x14ac:dyDescent="0.25">
      <c r="A87" t="s">
        <v>85</v>
      </c>
      <c r="B87" s="13" t="s">
        <v>282</v>
      </c>
      <c r="C87" t="s">
        <v>296</v>
      </c>
      <c r="D87" s="3">
        <v>1465200</v>
      </c>
      <c r="E87" s="7">
        <v>146520</v>
      </c>
      <c r="F87" s="6">
        <v>15000</v>
      </c>
      <c r="G87" s="3">
        <v>1626720</v>
      </c>
      <c r="H87" s="9">
        <v>1301376</v>
      </c>
      <c r="I87" s="6">
        <v>325344</v>
      </c>
      <c r="J87" s="6">
        <v>10000</v>
      </c>
      <c r="K87" s="3">
        <v>315344</v>
      </c>
      <c r="L87" s="3">
        <v>13139.33</v>
      </c>
      <c r="M87"/>
      <c r="N87"/>
      <c r="O87"/>
    </row>
    <row r="88" spans="1:15" x14ac:dyDescent="0.25">
      <c r="A88" t="s">
        <v>86</v>
      </c>
      <c r="B88" s="13" t="s">
        <v>283</v>
      </c>
      <c r="C88" t="s">
        <v>296</v>
      </c>
      <c r="D88" s="3">
        <v>1431600</v>
      </c>
      <c r="E88" s="6">
        <v>143160</v>
      </c>
      <c r="F88" s="6">
        <v>15000</v>
      </c>
      <c r="G88" s="3">
        <v>1589760</v>
      </c>
      <c r="H88" s="9">
        <v>1271808</v>
      </c>
      <c r="I88" s="6">
        <v>317952</v>
      </c>
      <c r="J88" s="6">
        <v>10000</v>
      </c>
      <c r="K88" s="3">
        <v>307952</v>
      </c>
      <c r="L88" s="3">
        <v>12831.33</v>
      </c>
      <c r="M88"/>
      <c r="N88"/>
      <c r="O88"/>
    </row>
    <row r="89" spans="1:15" x14ac:dyDescent="0.25">
      <c r="A89" t="s">
        <v>87</v>
      </c>
      <c r="B89" s="13" t="s">
        <v>281</v>
      </c>
      <c r="C89" t="s">
        <v>296</v>
      </c>
      <c r="D89" s="3">
        <v>1414800</v>
      </c>
      <c r="E89" s="7">
        <v>141480</v>
      </c>
      <c r="F89" s="6">
        <v>15000</v>
      </c>
      <c r="G89" s="3">
        <v>1571280</v>
      </c>
      <c r="H89" s="9">
        <v>1257024</v>
      </c>
      <c r="I89" s="6">
        <v>314256</v>
      </c>
      <c r="J89" s="6">
        <v>10000</v>
      </c>
      <c r="K89" s="3">
        <v>304256</v>
      </c>
      <c r="L89" s="3">
        <v>12677.33</v>
      </c>
      <c r="M89"/>
      <c r="N89"/>
      <c r="O89"/>
    </row>
    <row r="90" spans="1:15" x14ac:dyDescent="0.25">
      <c r="A90" t="s">
        <v>88</v>
      </c>
      <c r="B90" s="13" t="s">
        <v>284</v>
      </c>
      <c r="C90" t="s">
        <v>296</v>
      </c>
      <c r="D90" s="3">
        <v>1440000</v>
      </c>
      <c r="E90" s="7">
        <v>144000</v>
      </c>
      <c r="F90" s="6">
        <v>15000</v>
      </c>
      <c r="G90" s="3">
        <v>1599000</v>
      </c>
      <c r="H90" s="9">
        <v>1279200</v>
      </c>
      <c r="I90" s="6">
        <v>319800</v>
      </c>
      <c r="J90" s="6">
        <v>10000</v>
      </c>
      <c r="K90" s="3">
        <v>309800</v>
      </c>
      <c r="L90" s="3">
        <v>12908.33</v>
      </c>
      <c r="M90"/>
      <c r="N90"/>
      <c r="O90"/>
    </row>
    <row r="91" spans="1:15" x14ac:dyDescent="0.25">
      <c r="A91" t="s">
        <v>89</v>
      </c>
      <c r="B91" s="13" t="s">
        <v>284</v>
      </c>
      <c r="C91" t="s">
        <v>296</v>
      </c>
      <c r="D91" s="3">
        <v>1440000</v>
      </c>
      <c r="E91" s="7">
        <v>144000</v>
      </c>
      <c r="F91" s="6">
        <v>15000</v>
      </c>
      <c r="G91" s="3">
        <v>1599000</v>
      </c>
      <c r="H91" s="9">
        <v>1279200</v>
      </c>
      <c r="I91" s="6">
        <v>319800</v>
      </c>
      <c r="J91" s="6">
        <v>10000</v>
      </c>
      <c r="K91" s="3">
        <v>309800</v>
      </c>
      <c r="L91" s="3">
        <v>12908.33</v>
      </c>
      <c r="M91"/>
      <c r="N91"/>
      <c r="O91"/>
    </row>
    <row r="92" spans="1:15" x14ac:dyDescent="0.25">
      <c r="A92" t="s">
        <v>90</v>
      </c>
      <c r="B92" s="13" t="s">
        <v>284</v>
      </c>
      <c r="C92" t="s">
        <v>296</v>
      </c>
      <c r="D92" s="3">
        <v>1440000</v>
      </c>
      <c r="E92" s="7">
        <v>144000</v>
      </c>
      <c r="F92" s="6">
        <v>15000</v>
      </c>
      <c r="G92" s="3">
        <v>1599000</v>
      </c>
      <c r="H92" s="9">
        <v>1279200</v>
      </c>
      <c r="I92" s="6">
        <v>319800</v>
      </c>
      <c r="J92" s="6">
        <v>10000</v>
      </c>
      <c r="K92" s="3">
        <v>309800</v>
      </c>
      <c r="L92" s="3">
        <v>12908.33</v>
      </c>
      <c r="M92"/>
      <c r="N92"/>
      <c r="O92"/>
    </row>
    <row r="93" spans="1:15" x14ac:dyDescent="0.25">
      <c r="A93" t="s">
        <v>91</v>
      </c>
      <c r="B93" s="13" t="s">
        <v>284</v>
      </c>
      <c r="C93" t="s">
        <v>296</v>
      </c>
      <c r="D93" s="3">
        <v>1440000</v>
      </c>
      <c r="E93" s="7">
        <v>144000</v>
      </c>
      <c r="F93" s="6">
        <v>15000</v>
      </c>
      <c r="G93" s="3">
        <v>1599000</v>
      </c>
      <c r="H93" s="9">
        <v>1279200</v>
      </c>
      <c r="I93" s="6">
        <v>319800</v>
      </c>
      <c r="J93" s="6">
        <v>10000</v>
      </c>
      <c r="K93" s="3">
        <v>309800</v>
      </c>
      <c r="L93" s="3">
        <v>12908.33</v>
      </c>
      <c r="M93"/>
      <c r="N93"/>
      <c r="O93"/>
    </row>
    <row r="94" spans="1:15" x14ac:dyDescent="0.25">
      <c r="A94" t="s">
        <v>92</v>
      </c>
      <c r="B94" s="13" t="s">
        <v>284</v>
      </c>
      <c r="C94" t="s">
        <v>296</v>
      </c>
      <c r="D94" s="3">
        <v>1440000</v>
      </c>
      <c r="E94" s="7">
        <v>144000</v>
      </c>
      <c r="F94" s="6">
        <v>15000</v>
      </c>
      <c r="G94" s="3">
        <v>1599000</v>
      </c>
      <c r="H94" s="9">
        <v>1279200</v>
      </c>
      <c r="I94" s="6">
        <v>319800</v>
      </c>
      <c r="J94" s="6">
        <v>10000</v>
      </c>
      <c r="K94" s="3">
        <v>309800</v>
      </c>
      <c r="L94" s="3">
        <v>12908.33</v>
      </c>
      <c r="M94"/>
      <c r="N94"/>
      <c r="O94"/>
    </row>
    <row r="95" spans="1:15" x14ac:dyDescent="0.25">
      <c r="A95" t="s">
        <v>93</v>
      </c>
      <c r="B95" s="13" t="s">
        <v>284</v>
      </c>
      <c r="C95" t="s">
        <v>296</v>
      </c>
      <c r="D95" s="3">
        <v>1440000</v>
      </c>
      <c r="E95" s="7">
        <v>144000</v>
      </c>
      <c r="F95" s="6">
        <v>15000</v>
      </c>
      <c r="G95" s="3">
        <v>1599000</v>
      </c>
      <c r="H95" s="9">
        <v>1279200</v>
      </c>
      <c r="I95" s="6">
        <v>319800</v>
      </c>
      <c r="J95" s="6">
        <v>10000</v>
      </c>
      <c r="K95" s="3">
        <v>309800</v>
      </c>
      <c r="L95" s="3">
        <v>12908.33</v>
      </c>
      <c r="M95"/>
      <c r="N95"/>
      <c r="O95"/>
    </row>
    <row r="96" spans="1:15" x14ac:dyDescent="0.25">
      <c r="A96" t="s">
        <v>94</v>
      </c>
      <c r="B96" s="13" t="s">
        <v>284</v>
      </c>
      <c r="C96" t="s">
        <v>296</v>
      </c>
      <c r="D96" s="3">
        <v>1440000</v>
      </c>
      <c r="E96" s="7">
        <v>144000</v>
      </c>
      <c r="F96" s="6">
        <v>15000</v>
      </c>
      <c r="G96" s="3">
        <v>1599000</v>
      </c>
      <c r="H96" s="9">
        <v>1279200</v>
      </c>
      <c r="I96" s="6">
        <v>319800</v>
      </c>
      <c r="J96" s="6">
        <v>10000</v>
      </c>
      <c r="K96" s="3">
        <v>309800</v>
      </c>
      <c r="L96" s="3">
        <v>12908.33</v>
      </c>
      <c r="M96"/>
      <c r="N96"/>
      <c r="O96"/>
    </row>
    <row r="97" spans="1:15" x14ac:dyDescent="0.25">
      <c r="A97" t="s">
        <v>95</v>
      </c>
      <c r="B97" s="13" t="s">
        <v>284</v>
      </c>
      <c r="C97" t="s">
        <v>296</v>
      </c>
      <c r="D97" s="3">
        <v>1440000</v>
      </c>
      <c r="E97" s="7">
        <v>144000</v>
      </c>
      <c r="F97" s="6">
        <v>15000</v>
      </c>
      <c r="G97" s="3">
        <v>1599000</v>
      </c>
      <c r="H97" s="9">
        <v>1279200</v>
      </c>
      <c r="I97" s="6">
        <v>319800</v>
      </c>
      <c r="J97" s="6">
        <v>10000</v>
      </c>
      <c r="K97" s="3">
        <v>309800</v>
      </c>
      <c r="L97" s="3">
        <v>12908.33</v>
      </c>
      <c r="M97"/>
      <c r="N97"/>
      <c r="O97"/>
    </row>
    <row r="98" spans="1:15" x14ac:dyDescent="0.25">
      <c r="A98" t="s">
        <v>96</v>
      </c>
      <c r="B98" s="13" t="s">
        <v>284</v>
      </c>
      <c r="C98" t="s">
        <v>296</v>
      </c>
      <c r="D98" s="3">
        <v>1440000</v>
      </c>
      <c r="E98" s="7">
        <v>144000</v>
      </c>
      <c r="F98" s="6">
        <v>15000</v>
      </c>
      <c r="G98" s="3">
        <v>1599000</v>
      </c>
      <c r="H98" s="9">
        <v>1279200</v>
      </c>
      <c r="I98" s="6">
        <v>319800</v>
      </c>
      <c r="J98" s="6">
        <v>10000</v>
      </c>
      <c r="K98" s="3">
        <v>309800</v>
      </c>
      <c r="L98" s="3">
        <v>12908.33</v>
      </c>
      <c r="M98"/>
      <c r="N98"/>
      <c r="O98"/>
    </row>
    <row r="99" spans="1:15" x14ac:dyDescent="0.25">
      <c r="A99" t="s">
        <v>97</v>
      </c>
      <c r="B99" s="13" t="s">
        <v>284</v>
      </c>
      <c r="C99" t="s">
        <v>296</v>
      </c>
      <c r="D99" s="3">
        <v>1440000</v>
      </c>
      <c r="E99" s="7">
        <v>144000</v>
      </c>
      <c r="F99" s="6">
        <v>15000</v>
      </c>
      <c r="G99" s="3">
        <v>1599000</v>
      </c>
      <c r="H99" s="9">
        <v>1279200</v>
      </c>
      <c r="I99" s="6">
        <v>319800</v>
      </c>
      <c r="J99" s="6">
        <v>10000</v>
      </c>
      <c r="K99" s="3">
        <v>309800</v>
      </c>
      <c r="L99" s="3">
        <v>12908.33</v>
      </c>
      <c r="M99"/>
      <c r="N99"/>
      <c r="O99"/>
    </row>
    <row r="100" spans="1:15" x14ac:dyDescent="0.25">
      <c r="A100" t="s">
        <v>98</v>
      </c>
      <c r="B100" s="13" t="s">
        <v>284</v>
      </c>
      <c r="C100" t="s">
        <v>296</v>
      </c>
      <c r="D100" s="3">
        <v>1440000</v>
      </c>
      <c r="E100" s="7">
        <v>144000</v>
      </c>
      <c r="F100" s="6">
        <v>15000</v>
      </c>
      <c r="G100" s="3">
        <v>1599000</v>
      </c>
      <c r="H100" s="9">
        <v>1279200</v>
      </c>
      <c r="I100" s="6">
        <v>319800</v>
      </c>
      <c r="J100" s="6">
        <v>10000</v>
      </c>
      <c r="K100" s="3">
        <v>309800</v>
      </c>
      <c r="L100" s="3">
        <v>12908.33</v>
      </c>
      <c r="M100"/>
      <c r="N100"/>
      <c r="O100"/>
    </row>
    <row r="101" spans="1:15" x14ac:dyDescent="0.25">
      <c r="A101" t="s">
        <v>99</v>
      </c>
      <c r="B101" s="13" t="s">
        <v>284</v>
      </c>
      <c r="C101" t="s">
        <v>296</v>
      </c>
      <c r="D101" s="3">
        <v>1440000</v>
      </c>
      <c r="E101" s="7">
        <v>144000</v>
      </c>
      <c r="F101" s="6">
        <v>15000</v>
      </c>
      <c r="G101" s="3">
        <v>1599000</v>
      </c>
      <c r="H101" s="9">
        <v>1279200</v>
      </c>
      <c r="I101" s="6">
        <v>319800</v>
      </c>
      <c r="J101" s="6">
        <v>10000</v>
      </c>
      <c r="K101" s="3">
        <v>309800</v>
      </c>
      <c r="L101" s="3">
        <v>12908.33</v>
      </c>
      <c r="M101"/>
      <c r="N101"/>
      <c r="O101"/>
    </row>
    <row r="102" spans="1:15" x14ac:dyDescent="0.25">
      <c r="A102" t="s">
        <v>100</v>
      </c>
      <c r="B102" s="13" t="s">
        <v>284</v>
      </c>
      <c r="C102" t="s">
        <v>296</v>
      </c>
      <c r="D102" s="3">
        <v>1440000</v>
      </c>
      <c r="E102" s="7">
        <v>144000</v>
      </c>
      <c r="F102" s="6">
        <v>15000</v>
      </c>
      <c r="G102" s="3">
        <v>1599000</v>
      </c>
      <c r="H102" s="9">
        <v>1279200</v>
      </c>
      <c r="I102" s="6">
        <v>319800</v>
      </c>
      <c r="J102" s="6">
        <v>10000</v>
      </c>
      <c r="K102" s="3">
        <v>309800</v>
      </c>
      <c r="L102" s="3">
        <v>12908.33</v>
      </c>
      <c r="M102"/>
      <c r="N102"/>
      <c r="O102"/>
    </row>
    <row r="103" spans="1:15" x14ac:dyDescent="0.25">
      <c r="A103" t="s">
        <v>101</v>
      </c>
      <c r="B103" s="13" t="s">
        <v>284</v>
      </c>
      <c r="C103" t="s">
        <v>296</v>
      </c>
      <c r="D103" s="3">
        <v>1440000</v>
      </c>
      <c r="E103" s="7">
        <v>144000</v>
      </c>
      <c r="F103" s="6">
        <v>15000</v>
      </c>
      <c r="G103" s="3">
        <v>1599000</v>
      </c>
      <c r="H103" s="9">
        <v>1279200</v>
      </c>
      <c r="I103" s="6">
        <v>319800</v>
      </c>
      <c r="J103" s="6">
        <v>10000</v>
      </c>
      <c r="K103" s="3">
        <v>309800</v>
      </c>
      <c r="L103" s="3">
        <v>12908.33</v>
      </c>
      <c r="M103"/>
      <c r="N103"/>
      <c r="O103"/>
    </row>
    <row r="104" spans="1:15" x14ac:dyDescent="0.25">
      <c r="A104" t="s">
        <v>102</v>
      </c>
      <c r="B104" s="13" t="s">
        <v>284</v>
      </c>
      <c r="C104" t="s">
        <v>296</v>
      </c>
      <c r="D104" s="3">
        <v>1440000</v>
      </c>
      <c r="E104" s="7">
        <v>144000</v>
      </c>
      <c r="F104" s="6">
        <v>15000</v>
      </c>
      <c r="G104" s="3">
        <v>1599000</v>
      </c>
      <c r="H104" s="9">
        <v>1279200</v>
      </c>
      <c r="I104" s="6">
        <v>319800</v>
      </c>
      <c r="J104" s="6">
        <v>10000</v>
      </c>
      <c r="K104" s="3">
        <v>309800</v>
      </c>
      <c r="L104" s="3">
        <v>12908.33</v>
      </c>
      <c r="M104"/>
      <c r="N104"/>
      <c r="O104"/>
    </row>
    <row r="105" spans="1:15" x14ac:dyDescent="0.25">
      <c r="A105" t="s">
        <v>103</v>
      </c>
      <c r="B105" s="13" t="s">
        <v>284</v>
      </c>
      <c r="C105" t="s">
        <v>296</v>
      </c>
      <c r="D105" s="3">
        <v>1440000</v>
      </c>
      <c r="E105" s="7">
        <v>144000</v>
      </c>
      <c r="F105" s="6">
        <v>15000</v>
      </c>
      <c r="G105" s="3">
        <v>1599000</v>
      </c>
      <c r="H105" s="9">
        <v>1279200</v>
      </c>
      <c r="I105" s="6">
        <v>319800</v>
      </c>
      <c r="J105" s="6">
        <v>10000</v>
      </c>
      <c r="K105" s="3">
        <v>309800</v>
      </c>
      <c r="L105" s="3">
        <v>12908.33</v>
      </c>
      <c r="M105"/>
      <c r="N105"/>
      <c r="O105"/>
    </row>
    <row r="106" spans="1:15" x14ac:dyDescent="0.25">
      <c r="A106" t="s">
        <v>104</v>
      </c>
      <c r="B106" s="13" t="s">
        <v>285</v>
      </c>
      <c r="C106" t="s">
        <v>297</v>
      </c>
      <c r="D106" s="3">
        <v>1800000</v>
      </c>
      <c r="E106" s="7">
        <v>180000</v>
      </c>
      <c r="F106" s="6">
        <v>15000</v>
      </c>
      <c r="G106" s="3">
        <v>1995000</v>
      </c>
      <c r="H106" s="9">
        <v>1596000</v>
      </c>
      <c r="I106" s="6">
        <v>399000</v>
      </c>
      <c r="J106" s="6">
        <v>15000</v>
      </c>
      <c r="K106" s="3">
        <v>384000</v>
      </c>
      <c r="L106" s="3">
        <v>16000</v>
      </c>
      <c r="M106"/>
      <c r="N106"/>
      <c r="O106"/>
    </row>
    <row r="107" spans="1:15" x14ac:dyDescent="0.25">
      <c r="A107" t="s">
        <v>105</v>
      </c>
      <c r="B107" s="13" t="s">
        <v>285</v>
      </c>
      <c r="C107" t="s">
        <v>297</v>
      </c>
      <c r="D107" s="3">
        <v>1800000</v>
      </c>
      <c r="E107" s="7">
        <v>180000</v>
      </c>
      <c r="F107" s="6">
        <v>15000</v>
      </c>
      <c r="G107" s="3">
        <v>1995000</v>
      </c>
      <c r="H107" s="9">
        <v>1596000</v>
      </c>
      <c r="I107" s="6">
        <v>399000</v>
      </c>
      <c r="J107" s="6">
        <v>15000</v>
      </c>
      <c r="K107" s="3">
        <v>384000</v>
      </c>
      <c r="L107" s="3">
        <v>16000</v>
      </c>
      <c r="M107"/>
      <c r="N107"/>
      <c r="O107"/>
    </row>
    <row r="108" spans="1:15" x14ac:dyDescent="0.25">
      <c r="A108" t="s">
        <v>106</v>
      </c>
      <c r="B108" s="13" t="s">
        <v>285</v>
      </c>
      <c r="C108" t="s">
        <v>297</v>
      </c>
      <c r="D108" s="3">
        <v>1800000</v>
      </c>
      <c r="E108" s="7">
        <v>180000</v>
      </c>
      <c r="F108" s="6">
        <v>15000</v>
      </c>
      <c r="G108" s="3">
        <v>1995000</v>
      </c>
      <c r="H108" s="9">
        <v>1596000</v>
      </c>
      <c r="I108" s="6">
        <v>399000</v>
      </c>
      <c r="J108" s="6">
        <v>15000</v>
      </c>
      <c r="K108" s="3">
        <v>384000</v>
      </c>
      <c r="L108" s="3">
        <v>16000</v>
      </c>
      <c r="M108"/>
      <c r="N108"/>
      <c r="O108"/>
    </row>
    <row r="109" spans="1:15" x14ac:dyDescent="0.25">
      <c r="A109" t="s">
        <v>107</v>
      </c>
      <c r="B109" s="13" t="s">
        <v>285</v>
      </c>
      <c r="C109" t="s">
        <v>297</v>
      </c>
      <c r="D109" s="3">
        <v>1800000</v>
      </c>
      <c r="E109" s="7">
        <v>180000</v>
      </c>
      <c r="F109" s="6">
        <v>15000</v>
      </c>
      <c r="G109" s="3">
        <v>1995000</v>
      </c>
      <c r="H109" s="9">
        <v>1596000</v>
      </c>
      <c r="I109" s="6">
        <v>399000</v>
      </c>
      <c r="J109" s="6">
        <v>15000</v>
      </c>
      <c r="K109" s="3">
        <v>384000</v>
      </c>
      <c r="L109" s="3">
        <v>16000</v>
      </c>
      <c r="M109"/>
      <c r="N109"/>
      <c r="O109"/>
    </row>
    <row r="110" spans="1:15" x14ac:dyDescent="0.25">
      <c r="A110" t="s">
        <v>108</v>
      </c>
      <c r="B110" s="13" t="s">
        <v>285</v>
      </c>
      <c r="C110" t="s">
        <v>297</v>
      </c>
      <c r="D110" s="3">
        <v>1800000</v>
      </c>
      <c r="E110" s="7">
        <v>180000</v>
      </c>
      <c r="F110" s="6">
        <v>15000</v>
      </c>
      <c r="G110" s="3">
        <v>1995000</v>
      </c>
      <c r="H110" s="9">
        <v>1596000</v>
      </c>
      <c r="I110" s="6">
        <v>399000</v>
      </c>
      <c r="J110" s="6">
        <v>15000</v>
      </c>
      <c r="K110" s="3">
        <v>384000</v>
      </c>
      <c r="L110" s="3">
        <v>16000</v>
      </c>
      <c r="M110"/>
      <c r="N110"/>
      <c r="O110"/>
    </row>
    <row r="111" spans="1:15" x14ac:dyDescent="0.25">
      <c r="A111" t="s">
        <v>109</v>
      </c>
      <c r="B111" s="13" t="s">
        <v>285</v>
      </c>
      <c r="C111" t="s">
        <v>297</v>
      </c>
      <c r="D111" s="3">
        <v>1800000</v>
      </c>
      <c r="E111" s="7">
        <v>180000</v>
      </c>
      <c r="F111" s="6">
        <v>15000</v>
      </c>
      <c r="G111" s="3">
        <v>1995000</v>
      </c>
      <c r="H111" s="9">
        <v>1596000</v>
      </c>
      <c r="I111" s="6">
        <v>399000</v>
      </c>
      <c r="J111" s="6">
        <v>15000</v>
      </c>
      <c r="K111" s="3">
        <v>384000</v>
      </c>
      <c r="L111" s="3">
        <v>16000</v>
      </c>
      <c r="M111"/>
      <c r="N111"/>
      <c r="O111"/>
    </row>
    <row r="112" spans="1:15" x14ac:dyDescent="0.25">
      <c r="A112" t="s">
        <v>110</v>
      </c>
      <c r="B112" s="13" t="s">
        <v>285</v>
      </c>
      <c r="C112" t="s">
        <v>297</v>
      </c>
      <c r="D112" s="3">
        <v>1800000</v>
      </c>
      <c r="E112" s="7">
        <v>180000</v>
      </c>
      <c r="F112" s="6">
        <v>15000</v>
      </c>
      <c r="G112" s="3">
        <v>1995000</v>
      </c>
      <c r="H112" s="9">
        <v>1596000</v>
      </c>
      <c r="I112" s="6">
        <v>399000</v>
      </c>
      <c r="J112" s="6">
        <v>15000</v>
      </c>
      <c r="K112" s="3">
        <v>384000</v>
      </c>
      <c r="L112" s="3">
        <v>16000</v>
      </c>
      <c r="M112"/>
      <c r="N112"/>
      <c r="O112"/>
    </row>
    <row r="113" spans="1:15" x14ac:dyDescent="0.25">
      <c r="A113" t="s">
        <v>111</v>
      </c>
      <c r="B113" s="13" t="s">
        <v>280</v>
      </c>
      <c r="C113" t="s">
        <v>297</v>
      </c>
      <c r="D113" s="3">
        <v>1806000</v>
      </c>
      <c r="E113" s="7">
        <v>180600</v>
      </c>
      <c r="F113" s="6">
        <v>15000</v>
      </c>
      <c r="G113" s="3">
        <v>2001600</v>
      </c>
      <c r="H113" s="9">
        <v>1601280</v>
      </c>
      <c r="I113" s="6">
        <v>400320</v>
      </c>
      <c r="J113" s="6">
        <v>15000</v>
      </c>
      <c r="K113" s="3">
        <v>385320</v>
      </c>
      <c r="L113" s="3">
        <v>16055</v>
      </c>
      <c r="M113"/>
      <c r="N113"/>
      <c r="O113"/>
    </row>
    <row r="114" spans="1:15" x14ac:dyDescent="0.25">
      <c r="A114" t="s">
        <v>112</v>
      </c>
      <c r="B114" s="13" t="s">
        <v>285</v>
      </c>
      <c r="C114" t="s">
        <v>297</v>
      </c>
      <c r="D114" s="3">
        <v>1728000</v>
      </c>
      <c r="E114" s="7">
        <v>172800</v>
      </c>
      <c r="F114" s="6">
        <v>15000</v>
      </c>
      <c r="G114" s="3">
        <v>1915800</v>
      </c>
      <c r="H114" s="9">
        <v>1532640</v>
      </c>
      <c r="I114" s="6">
        <v>383160</v>
      </c>
      <c r="J114" s="6">
        <v>15000</v>
      </c>
      <c r="K114" s="3">
        <v>368160</v>
      </c>
      <c r="L114" s="3">
        <v>15340</v>
      </c>
      <c r="M114"/>
      <c r="N114"/>
      <c r="O114"/>
    </row>
    <row r="115" spans="1:15" x14ac:dyDescent="0.25">
      <c r="A115" t="s">
        <v>113</v>
      </c>
      <c r="B115" s="13" t="s">
        <v>285</v>
      </c>
      <c r="C115" t="s">
        <v>297</v>
      </c>
      <c r="D115" s="3">
        <v>1728000</v>
      </c>
      <c r="E115" s="7">
        <v>172800</v>
      </c>
      <c r="F115" s="6">
        <v>15000</v>
      </c>
      <c r="G115" s="3">
        <v>1915800</v>
      </c>
      <c r="H115" s="9">
        <v>1532640</v>
      </c>
      <c r="I115" s="6">
        <v>383160</v>
      </c>
      <c r="J115" s="6">
        <v>15000</v>
      </c>
      <c r="K115" s="3">
        <v>368160</v>
      </c>
      <c r="L115" s="3">
        <v>15340</v>
      </c>
      <c r="M115"/>
      <c r="N115"/>
      <c r="O115"/>
    </row>
    <row r="116" spans="1:15" x14ac:dyDescent="0.25">
      <c r="A116" t="s">
        <v>114</v>
      </c>
      <c r="B116" s="13" t="s">
        <v>285</v>
      </c>
      <c r="C116" t="s">
        <v>297</v>
      </c>
      <c r="D116" s="3">
        <v>1728000</v>
      </c>
      <c r="E116" s="7">
        <v>172800</v>
      </c>
      <c r="F116" s="6">
        <v>15000</v>
      </c>
      <c r="G116" s="3">
        <v>1915800</v>
      </c>
      <c r="H116" s="9">
        <v>1532640</v>
      </c>
      <c r="I116" s="6">
        <v>383160</v>
      </c>
      <c r="J116" s="6">
        <v>15000</v>
      </c>
      <c r="K116" s="3">
        <v>368160</v>
      </c>
      <c r="L116" s="3">
        <v>15340</v>
      </c>
      <c r="M116"/>
      <c r="N116"/>
      <c r="O116"/>
    </row>
    <row r="117" spans="1:15" x14ac:dyDescent="0.25">
      <c r="A117" t="s">
        <v>115</v>
      </c>
      <c r="B117" s="13" t="s">
        <v>285</v>
      </c>
      <c r="C117" t="s">
        <v>297</v>
      </c>
      <c r="D117" s="3">
        <v>1800000</v>
      </c>
      <c r="E117" s="7">
        <v>180000</v>
      </c>
      <c r="F117" s="6">
        <v>15000</v>
      </c>
      <c r="G117" s="3">
        <v>1995000</v>
      </c>
      <c r="H117" s="9">
        <v>1596000</v>
      </c>
      <c r="I117" s="6">
        <v>399000</v>
      </c>
      <c r="J117" s="6">
        <v>15000</v>
      </c>
      <c r="K117" s="3">
        <v>384000</v>
      </c>
      <c r="L117" s="3">
        <v>16000</v>
      </c>
      <c r="M117"/>
      <c r="N117"/>
      <c r="O117"/>
    </row>
    <row r="118" spans="1:15" x14ac:dyDescent="0.25">
      <c r="A118" t="s">
        <v>116</v>
      </c>
      <c r="B118" s="13" t="s">
        <v>285</v>
      </c>
      <c r="C118" t="s">
        <v>297</v>
      </c>
      <c r="D118" s="3">
        <v>1800000</v>
      </c>
      <c r="E118" s="7">
        <v>180000</v>
      </c>
      <c r="F118" s="6">
        <v>15000</v>
      </c>
      <c r="G118" s="3">
        <v>1995000</v>
      </c>
      <c r="H118" s="9">
        <v>1596000</v>
      </c>
      <c r="I118" s="6">
        <v>399000</v>
      </c>
      <c r="J118" s="6">
        <v>15000</v>
      </c>
      <c r="K118" s="3">
        <v>384000</v>
      </c>
      <c r="L118" s="3">
        <v>16000</v>
      </c>
      <c r="M118"/>
      <c r="N118"/>
      <c r="O118"/>
    </row>
    <row r="119" spans="1:15" x14ac:dyDescent="0.25">
      <c r="A119" t="s">
        <v>117</v>
      </c>
      <c r="B119" s="13" t="s">
        <v>285</v>
      </c>
      <c r="C119" t="s">
        <v>297</v>
      </c>
      <c r="D119" s="3">
        <v>1800000</v>
      </c>
      <c r="E119" s="7">
        <v>180000</v>
      </c>
      <c r="F119" s="6">
        <v>15000</v>
      </c>
      <c r="G119" s="3">
        <v>1995000</v>
      </c>
      <c r="H119" s="9">
        <v>1596000</v>
      </c>
      <c r="I119" s="6">
        <v>399000</v>
      </c>
      <c r="J119" s="6">
        <v>15000</v>
      </c>
      <c r="K119" s="3">
        <v>384000</v>
      </c>
      <c r="L119" s="3">
        <v>16000</v>
      </c>
      <c r="M119"/>
      <c r="N119"/>
      <c r="O119"/>
    </row>
    <row r="120" spans="1:15" x14ac:dyDescent="0.25">
      <c r="A120" t="s">
        <v>118</v>
      </c>
      <c r="B120" s="13" t="s">
        <v>285</v>
      </c>
      <c r="C120" t="s">
        <v>297</v>
      </c>
      <c r="D120" s="3">
        <v>1800000</v>
      </c>
      <c r="E120" s="7">
        <v>180000</v>
      </c>
      <c r="F120" s="6">
        <v>15000</v>
      </c>
      <c r="G120" s="3">
        <v>1995000</v>
      </c>
      <c r="H120" s="9">
        <v>1596000</v>
      </c>
      <c r="I120" s="6">
        <v>399000</v>
      </c>
      <c r="J120" s="6">
        <v>15000</v>
      </c>
      <c r="K120" s="3">
        <v>384000</v>
      </c>
      <c r="L120" s="3">
        <v>16000</v>
      </c>
      <c r="M120"/>
      <c r="N120"/>
      <c r="O120"/>
    </row>
    <row r="121" spans="1:15" x14ac:dyDescent="0.25">
      <c r="A121" t="s">
        <v>119</v>
      </c>
      <c r="B121" s="13" t="s">
        <v>285</v>
      </c>
      <c r="C121" t="s">
        <v>297</v>
      </c>
      <c r="D121" s="3">
        <v>1800000</v>
      </c>
      <c r="E121" s="7">
        <v>180000</v>
      </c>
      <c r="F121" s="6">
        <v>15000</v>
      </c>
      <c r="G121" s="3">
        <v>1995000</v>
      </c>
      <c r="H121" s="9">
        <v>1596000</v>
      </c>
      <c r="I121" s="6">
        <v>399000</v>
      </c>
      <c r="J121" s="6">
        <v>15000</v>
      </c>
      <c r="K121" s="3">
        <v>384000</v>
      </c>
      <c r="L121" s="3">
        <v>16000</v>
      </c>
      <c r="M121"/>
      <c r="N121"/>
      <c r="O121"/>
    </row>
    <row r="122" spans="1:15" x14ac:dyDescent="0.25">
      <c r="A122" t="s">
        <v>120</v>
      </c>
      <c r="B122" s="13" t="s">
        <v>285</v>
      </c>
      <c r="C122" t="s">
        <v>297</v>
      </c>
      <c r="D122" s="3">
        <v>1692000</v>
      </c>
      <c r="E122" s="7">
        <v>169200</v>
      </c>
      <c r="F122" s="6">
        <v>15000</v>
      </c>
      <c r="G122" s="3">
        <v>1876200</v>
      </c>
      <c r="H122" s="9">
        <v>1500960</v>
      </c>
      <c r="I122" s="6">
        <v>375240</v>
      </c>
      <c r="J122" s="6">
        <v>15000</v>
      </c>
      <c r="K122" s="3">
        <v>360240</v>
      </c>
      <c r="L122" s="3">
        <v>15010</v>
      </c>
      <c r="M122"/>
      <c r="N122"/>
      <c r="O122"/>
    </row>
    <row r="123" spans="1:15" x14ac:dyDescent="0.25">
      <c r="A123" t="s">
        <v>121</v>
      </c>
      <c r="B123" s="13" t="s">
        <v>285</v>
      </c>
      <c r="C123" t="s">
        <v>297</v>
      </c>
      <c r="D123" s="3">
        <v>1692000</v>
      </c>
      <c r="E123" s="7">
        <v>169200</v>
      </c>
      <c r="F123" s="6">
        <v>15000</v>
      </c>
      <c r="G123" s="3">
        <v>1876200</v>
      </c>
      <c r="H123" s="9">
        <v>1500960</v>
      </c>
      <c r="I123" s="6">
        <v>375240</v>
      </c>
      <c r="J123" s="6">
        <v>15000</v>
      </c>
      <c r="K123" s="3">
        <v>360240</v>
      </c>
      <c r="L123" s="3">
        <v>15010</v>
      </c>
      <c r="M123"/>
      <c r="N123"/>
      <c r="O123"/>
    </row>
    <row r="124" spans="1:15" x14ac:dyDescent="0.25">
      <c r="A124" t="s">
        <v>122</v>
      </c>
      <c r="B124" s="13" t="s">
        <v>285</v>
      </c>
      <c r="C124" t="s">
        <v>297</v>
      </c>
      <c r="D124" s="3">
        <v>1692000</v>
      </c>
      <c r="E124" s="7">
        <v>169200</v>
      </c>
      <c r="F124" s="6">
        <v>15000</v>
      </c>
      <c r="G124" s="3">
        <v>1876200</v>
      </c>
      <c r="H124" s="9">
        <v>1500960</v>
      </c>
      <c r="I124" s="6">
        <v>375240</v>
      </c>
      <c r="J124" s="6">
        <v>15000</v>
      </c>
      <c r="K124" s="3">
        <v>360240</v>
      </c>
      <c r="L124" s="3">
        <v>15010</v>
      </c>
      <c r="M124"/>
      <c r="N124"/>
      <c r="O124"/>
    </row>
    <row r="125" spans="1:15" x14ac:dyDescent="0.25">
      <c r="A125" t="s">
        <v>123</v>
      </c>
      <c r="B125" s="13" t="s">
        <v>280</v>
      </c>
      <c r="C125" t="s">
        <v>297</v>
      </c>
      <c r="D125" s="3">
        <v>1816000</v>
      </c>
      <c r="E125" s="7">
        <v>181600</v>
      </c>
      <c r="F125" s="6">
        <v>15000</v>
      </c>
      <c r="G125" s="3">
        <v>2012600</v>
      </c>
      <c r="H125" s="9">
        <v>1610080</v>
      </c>
      <c r="I125" s="6">
        <v>402520</v>
      </c>
      <c r="J125" s="6">
        <v>15000</v>
      </c>
      <c r="K125" s="3">
        <v>387520</v>
      </c>
      <c r="L125" s="3">
        <v>16146.67</v>
      </c>
      <c r="M125"/>
      <c r="N125"/>
      <c r="O125"/>
    </row>
    <row r="126" spans="1:15" x14ac:dyDescent="0.25">
      <c r="A126" t="s">
        <v>124</v>
      </c>
      <c r="B126" s="13" t="s">
        <v>285</v>
      </c>
      <c r="C126" t="s">
        <v>297</v>
      </c>
      <c r="D126" s="3">
        <v>1737000</v>
      </c>
      <c r="E126" s="7">
        <v>173700</v>
      </c>
      <c r="F126" s="6">
        <v>15000</v>
      </c>
      <c r="G126" s="3">
        <v>1925700</v>
      </c>
      <c r="H126" s="9">
        <v>1540560</v>
      </c>
      <c r="I126" s="6">
        <v>385140</v>
      </c>
      <c r="J126" s="6">
        <v>15000</v>
      </c>
      <c r="K126" s="3">
        <v>370140</v>
      </c>
      <c r="L126" s="3">
        <v>15422.5</v>
      </c>
      <c r="M126"/>
      <c r="N126"/>
      <c r="O126"/>
    </row>
    <row r="127" spans="1:15" x14ac:dyDescent="0.25">
      <c r="A127" t="s">
        <v>125</v>
      </c>
      <c r="B127" s="13" t="s">
        <v>285</v>
      </c>
      <c r="C127" t="s">
        <v>297</v>
      </c>
      <c r="D127" s="3">
        <v>1737000</v>
      </c>
      <c r="E127" s="7">
        <v>173700</v>
      </c>
      <c r="F127" s="6">
        <v>15000</v>
      </c>
      <c r="G127" s="3">
        <v>1925700</v>
      </c>
      <c r="H127" s="9">
        <v>1540560</v>
      </c>
      <c r="I127" s="6">
        <v>385140</v>
      </c>
      <c r="J127" s="6">
        <v>15000</v>
      </c>
      <c r="K127" s="3">
        <v>370140</v>
      </c>
      <c r="L127" s="3">
        <v>15422.5</v>
      </c>
      <c r="M127"/>
      <c r="N127"/>
      <c r="O127"/>
    </row>
    <row r="128" spans="1:15" x14ac:dyDescent="0.25">
      <c r="A128" t="s">
        <v>126</v>
      </c>
      <c r="B128" s="13" t="s">
        <v>285</v>
      </c>
      <c r="C128" t="s">
        <v>297</v>
      </c>
      <c r="D128" s="3">
        <v>1737000</v>
      </c>
      <c r="E128" s="7">
        <v>173700</v>
      </c>
      <c r="F128" s="6">
        <v>15000</v>
      </c>
      <c r="G128" s="3">
        <v>1925700</v>
      </c>
      <c r="H128" s="9">
        <v>1540560</v>
      </c>
      <c r="I128" s="6">
        <v>385140</v>
      </c>
      <c r="J128" s="6">
        <v>15000</v>
      </c>
      <c r="K128" s="3">
        <v>370140</v>
      </c>
      <c r="L128" s="3">
        <v>15422.5</v>
      </c>
      <c r="M128"/>
      <c r="N128"/>
      <c r="O128"/>
    </row>
    <row r="129" spans="1:15" x14ac:dyDescent="0.25">
      <c r="A129" t="s">
        <v>127</v>
      </c>
      <c r="B129" s="13" t="s">
        <v>280</v>
      </c>
      <c r="C129" t="s">
        <v>297</v>
      </c>
      <c r="D129" s="3">
        <v>1816000</v>
      </c>
      <c r="E129" s="7">
        <v>181600</v>
      </c>
      <c r="F129" s="6">
        <v>15000</v>
      </c>
      <c r="G129" s="3">
        <v>2012600</v>
      </c>
      <c r="H129" s="9">
        <v>1610080</v>
      </c>
      <c r="I129" s="6">
        <v>402520</v>
      </c>
      <c r="J129" s="6">
        <v>15000</v>
      </c>
      <c r="K129" s="3">
        <v>387520</v>
      </c>
      <c r="L129" s="3">
        <v>16146.67</v>
      </c>
      <c r="M129"/>
      <c r="N129"/>
      <c r="O129"/>
    </row>
    <row r="130" spans="1:15" x14ac:dyDescent="0.25">
      <c r="A130" t="s">
        <v>128</v>
      </c>
      <c r="B130" s="13" t="s">
        <v>285</v>
      </c>
      <c r="C130" t="s">
        <v>297</v>
      </c>
      <c r="D130" s="3">
        <v>1737000</v>
      </c>
      <c r="E130" s="7">
        <v>173700</v>
      </c>
      <c r="F130" s="6">
        <v>15000</v>
      </c>
      <c r="G130" s="3">
        <v>1925700</v>
      </c>
      <c r="H130" s="9">
        <v>1540560</v>
      </c>
      <c r="I130" s="6">
        <v>385140</v>
      </c>
      <c r="J130" s="6">
        <v>15000</v>
      </c>
      <c r="K130" s="3">
        <v>370140</v>
      </c>
      <c r="L130" s="3">
        <v>15422.5</v>
      </c>
      <c r="M130"/>
      <c r="N130"/>
      <c r="O130"/>
    </row>
    <row r="131" spans="1:15" x14ac:dyDescent="0.25">
      <c r="A131" t="s">
        <v>129</v>
      </c>
      <c r="B131" s="13" t="s">
        <v>285</v>
      </c>
      <c r="C131" t="s">
        <v>297</v>
      </c>
      <c r="D131" s="3">
        <v>1737000</v>
      </c>
      <c r="E131" s="7">
        <v>173700</v>
      </c>
      <c r="F131" s="6">
        <v>15000</v>
      </c>
      <c r="G131" s="3">
        <v>1925700</v>
      </c>
      <c r="H131" s="9">
        <v>1540560</v>
      </c>
      <c r="I131" s="6">
        <v>385140</v>
      </c>
      <c r="J131" s="6">
        <v>15000</v>
      </c>
      <c r="K131" s="3">
        <v>370140</v>
      </c>
      <c r="L131" s="3">
        <v>15422.5</v>
      </c>
      <c r="M131"/>
      <c r="N131"/>
      <c r="O131"/>
    </row>
    <row r="132" spans="1:15" x14ac:dyDescent="0.25">
      <c r="A132" t="s">
        <v>130</v>
      </c>
      <c r="B132" s="13" t="s">
        <v>285</v>
      </c>
      <c r="C132" t="s">
        <v>297</v>
      </c>
      <c r="D132" s="3">
        <v>1737000</v>
      </c>
      <c r="E132" s="7">
        <v>173700</v>
      </c>
      <c r="F132" s="6">
        <v>15000</v>
      </c>
      <c r="G132" s="3">
        <v>1925700</v>
      </c>
      <c r="H132" s="9">
        <v>1540560</v>
      </c>
      <c r="I132" s="6">
        <v>385140</v>
      </c>
      <c r="J132" s="6">
        <v>15000</v>
      </c>
      <c r="K132" s="3">
        <v>370140</v>
      </c>
      <c r="L132" s="3">
        <v>15422.5</v>
      </c>
      <c r="M132"/>
      <c r="N132"/>
      <c r="O132"/>
    </row>
    <row r="133" spans="1:15" x14ac:dyDescent="0.25">
      <c r="A133" t="s">
        <v>131</v>
      </c>
      <c r="B133" s="13" t="s">
        <v>285</v>
      </c>
      <c r="C133" t="s">
        <v>297</v>
      </c>
      <c r="D133" s="3">
        <v>1737000</v>
      </c>
      <c r="E133" s="7">
        <v>173700</v>
      </c>
      <c r="F133" s="6">
        <v>15000</v>
      </c>
      <c r="G133" s="3">
        <v>1925700</v>
      </c>
      <c r="H133" s="9">
        <v>1540560</v>
      </c>
      <c r="I133" s="6">
        <v>385140</v>
      </c>
      <c r="J133" s="6">
        <v>15000</v>
      </c>
      <c r="K133" s="3">
        <v>370140</v>
      </c>
      <c r="L133" s="3">
        <v>15422.5</v>
      </c>
      <c r="M133"/>
      <c r="N133"/>
      <c r="O133"/>
    </row>
    <row r="134" spans="1:15" x14ac:dyDescent="0.25">
      <c r="A134" t="s">
        <v>132</v>
      </c>
      <c r="B134" s="13" t="s">
        <v>286</v>
      </c>
      <c r="C134" t="s">
        <v>297</v>
      </c>
      <c r="D134" s="3">
        <v>1819800</v>
      </c>
      <c r="E134" s="7">
        <v>181980</v>
      </c>
      <c r="F134" s="6">
        <v>15000</v>
      </c>
      <c r="G134" s="3">
        <v>2016780</v>
      </c>
      <c r="H134" s="9">
        <v>1613424</v>
      </c>
      <c r="I134" s="6">
        <v>403356</v>
      </c>
      <c r="J134" s="6">
        <v>15000</v>
      </c>
      <c r="K134" s="3">
        <v>388356</v>
      </c>
      <c r="L134" s="3">
        <v>16181.5</v>
      </c>
      <c r="M134"/>
      <c r="N134"/>
      <c r="O134"/>
    </row>
    <row r="135" spans="1:15" x14ac:dyDescent="0.25">
      <c r="A135" t="s">
        <v>133</v>
      </c>
      <c r="B135" s="13" t="s">
        <v>285</v>
      </c>
      <c r="C135" t="s">
        <v>297</v>
      </c>
      <c r="D135" s="3">
        <v>1737000</v>
      </c>
      <c r="E135" s="7">
        <v>173700</v>
      </c>
      <c r="F135" s="6">
        <v>15000</v>
      </c>
      <c r="G135" s="3">
        <v>1925700</v>
      </c>
      <c r="H135" s="9">
        <v>1540560</v>
      </c>
      <c r="I135" s="6">
        <v>385140</v>
      </c>
      <c r="J135" s="6">
        <v>15000</v>
      </c>
      <c r="K135" s="3">
        <v>370140</v>
      </c>
      <c r="L135" s="3">
        <v>15422.5</v>
      </c>
      <c r="M135"/>
      <c r="N135"/>
      <c r="O135"/>
    </row>
    <row r="136" spans="1:15" x14ac:dyDescent="0.25">
      <c r="A136" t="s">
        <v>134</v>
      </c>
      <c r="B136" s="13" t="s">
        <v>285</v>
      </c>
      <c r="C136" t="s">
        <v>297</v>
      </c>
      <c r="D136" s="3">
        <v>1737000</v>
      </c>
      <c r="E136" s="7">
        <v>173700</v>
      </c>
      <c r="F136" s="6">
        <v>15000</v>
      </c>
      <c r="G136" s="3">
        <v>1925700</v>
      </c>
      <c r="H136" s="9">
        <v>1540560</v>
      </c>
      <c r="I136" s="6">
        <v>385140</v>
      </c>
      <c r="J136" s="6">
        <v>15000</v>
      </c>
      <c r="K136" s="3">
        <v>370140</v>
      </c>
      <c r="L136" s="3">
        <v>15422.5</v>
      </c>
      <c r="M136"/>
      <c r="N136"/>
      <c r="O136"/>
    </row>
    <row r="137" spans="1:15" x14ac:dyDescent="0.25">
      <c r="A137" t="s">
        <v>135</v>
      </c>
      <c r="B137" s="13" t="s">
        <v>285</v>
      </c>
      <c r="C137" t="s">
        <v>297</v>
      </c>
      <c r="D137" s="3">
        <v>1737000</v>
      </c>
      <c r="E137" s="7">
        <v>173700</v>
      </c>
      <c r="F137" s="6">
        <v>15000</v>
      </c>
      <c r="G137" s="3">
        <v>1925700</v>
      </c>
      <c r="H137" s="9">
        <v>1540560</v>
      </c>
      <c r="I137" s="6">
        <v>385140</v>
      </c>
      <c r="J137" s="6">
        <v>15000</v>
      </c>
      <c r="K137" s="3">
        <v>370140</v>
      </c>
      <c r="L137" s="3">
        <v>15422.5</v>
      </c>
      <c r="M137"/>
      <c r="N137"/>
      <c r="O137"/>
    </row>
    <row r="138" spans="1:15" x14ac:dyDescent="0.25">
      <c r="A138" t="s">
        <v>136</v>
      </c>
      <c r="B138" s="13" t="s">
        <v>285</v>
      </c>
      <c r="C138" t="s">
        <v>297</v>
      </c>
      <c r="D138" s="3">
        <v>1737000</v>
      </c>
      <c r="E138" s="7">
        <v>173700</v>
      </c>
      <c r="F138" s="6">
        <v>15000</v>
      </c>
      <c r="G138" s="3">
        <v>1925700</v>
      </c>
      <c r="H138" s="9">
        <v>1540560</v>
      </c>
      <c r="I138" s="6">
        <v>385140</v>
      </c>
      <c r="J138" s="6">
        <v>15000</v>
      </c>
      <c r="K138" s="3">
        <v>370140</v>
      </c>
      <c r="L138" s="3">
        <v>15422.5</v>
      </c>
      <c r="M138"/>
      <c r="N138"/>
      <c r="O138"/>
    </row>
    <row r="139" spans="1:15" x14ac:dyDescent="0.25">
      <c r="A139" t="s">
        <v>137</v>
      </c>
      <c r="B139" s="13" t="s">
        <v>285</v>
      </c>
      <c r="C139" t="s">
        <v>297</v>
      </c>
      <c r="D139" s="3">
        <v>1782000</v>
      </c>
      <c r="E139" s="7">
        <v>178200</v>
      </c>
      <c r="F139" s="6">
        <v>15000</v>
      </c>
      <c r="G139" s="3">
        <v>1975200</v>
      </c>
      <c r="H139" s="9">
        <v>1580160</v>
      </c>
      <c r="I139" s="6">
        <v>395040</v>
      </c>
      <c r="J139" s="6">
        <v>15000</v>
      </c>
      <c r="K139" s="3">
        <v>380040</v>
      </c>
      <c r="L139" s="3">
        <v>15835</v>
      </c>
      <c r="M139"/>
      <c r="N139"/>
      <c r="O139"/>
    </row>
    <row r="140" spans="1:15" x14ac:dyDescent="0.25">
      <c r="A140" t="s">
        <v>138</v>
      </c>
      <c r="B140" s="13" t="s">
        <v>285</v>
      </c>
      <c r="C140" t="s">
        <v>297</v>
      </c>
      <c r="D140" s="3">
        <v>1782000</v>
      </c>
      <c r="E140" s="7">
        <v>178200</v>
      </c>
      <c r="F140" s="6">
        <v>15000</v>
      </c>
      <c r="G140" s="3">
        <v>1975200</v>
      </c>
      <c r="H140" s="9">
        <v>1580160</v>
      </c>
      <c r="I140" s="6">
        <v>395040</v>
      </c>
      <c r="J140" s="6">
        <v>15000</v>
      </c>
      <c r="K140" s="3">
        <v>380040</v>
      </c>
      <c r="L140" s="3">
        <v>15835</v>
      </c>
      <c r="M140"/>
      <c r="N140"/>
      <c r="O140"/>
    </row>
    <row r="141" spans="1:15" x14ac:dyDescent="0.25">
      <c r="A141" t="s">
        <v>139</v>
      </c>
      <c r="B141" s="13" t="s">
        <v>285</v>
      </c>
      <c r="C141" t="s">
        <v>297</v>
      </c>
      <c r="D141" s="3">
        <v>1782000</v>
      </c>
      <c r="E141" s="7">
        <v>178200</v>
      </c>
      <c r="F141" s="6">
        <v>15000</v>
      </c>
      <c r="G141" s="3">
        <v>1975200</v>
      </c>
      <c r="H141" s="9">
        <v>1580160</v>
      </c>
      <c r="I141" s="6">
        <v>395040</v>
      </c>
      <c r="J141" s="6">
        <v>15000</v>
      </c>
      <c r="K141" s="3">
        <v>380040</v>
      </c>
      <c r="L141" s="3">
        <v>15835</v>
      </c>
      <c r="M141"/>
      <c r="N141"/>
      <c r="O141"/>
    </row>
    <row r="142" spans="1:15" x14ac:dyDescent="0.25">
      <c r="A142" t="s">
        <v>140</v>
      </c>
      <c r="B142" s="13" t="s">
        <v>287</v>
      </c>
      <c r="C142" t="s">
        <v>297</v>
      </c>
      <c r="D142" s="3">
        <v>1974300</v>
      </c>
      <c r="E142" s="7">
        <v>197430</v>
      </c>
      <c r="F142" s="6">
        <v>15000</v>
      </c>
      <c r="G142" s="3">
        <v>2186730</v>
      </c>
      <c r="H142" s="9">
        <v>1749384</v>
      </c>
      <c r="I142" s="6">
        <v>437346</v>
      </c>
      <c r="J142" s="6">
        <v>15000</v>
      </c>
      <c r="K142" s="3">
        <v>422346</v>
      </c>
      <c r="L142" s="3">
        <v>17597</v>
      </c>
      <c r="M142"/>
      <c r="N142"/>
      <c r="O142"/>
    </row>
    <row r="143" spans="1:15" x14ac:dyDescent="0.25">
      <c r="A143" t="s">
        <v>141</v>
      </c>
      <c r="B143" s="13" t="s">
        <v>285</v>
      </c>
      <c r="C143" t="s">
        <v>297</v>
      </c>
      <c r="D143" s="3">
        <v>1782000</v>
      </c>
      <c r="E143" s="7">
        <v>178200</v>
      </c>
      <c r="F143" s="6">
        <v>15000</v>
      </c>
      <c r="G143" s="3">
        <v>1975200</v>
      </c>
      <c r="H143" s="9">
        <v>1580160</v>
      </c>
      <c r="I143" s="6">
        <v>395040</v>
      </c>
      <c r="J143" s="6">
        <v>15000</v>
      </c>
      <c r="K143" s="3">
        <v>380040</v>
      </c>
      <c r="L143" s="3">
        <v>15835</v>
      </c>
      <c r="M143"/>
      <c r="N143"/>
      <c r="O143"/>
    </row>
    <row r="144" spans="1:15" x14ac:dyDescent="0.25">
      <c r="A144" t="s">
        <v>142</v>
      </c>
      <c r="B144" s="13" t="s">
        <v>285</v>
      </c>
      <c r="C144" t="s">
        <v>297</v>
      </c>
      <c r="D144" s="3">
        <v>1782000</v>
      </c>
      <c r="E144" s="7">
        <v>178200</v>
      </c>
      <c r="F144" s="6">
        <v>15000</v>
      </c>
      <c r="G144" s="3">
        <v>1975200</v>
      </c>
      <c r="H144" s="9">
        <v>1580160</v>
      </c>
      <c r="I144" s="6">
        <v>395040</v>
      </c>
      <c r="J144" s="6">
        <v>15000</v>
      </c>
      <c r="K144" s="3">
        <v>380040</v>
      </c>
      <c r="L144" s="3">
        <v>15835</v>
      </c>
      <c r="M144"/>
      <c r="N144"/>
      <c r="O144"/>
    </row>
    <row r="145" spans="1:15" x14ac:dyDescent="0.25">
      <c r="A145" t="s">
        <v>143</v>
      </c>
      <c r="B145" s="13" t="s">
        <v>285</v>
      </c>
      <c r="C145" t="s">
        <v>297</v>
      </c>
      <c r="D145" s="3">
        <v>1782000</v>
      </c>
      <c r="E145" s="7">
        <v>178200</v>
      </c>
      <c r="F145" s="6">
        <v>15000</v>
      </c>
      <c r="G145" s="3">
        <v>1975200</v>
      </c>
      <c r="H145" s="9">
        <v>1580160</v>
      </c>
      <c r="I145" s="6">
        <v>395040</v>
      </c>
      <c r="J145" s="6">
        <v>15000</v>
      </c>
      <c r="K145" s="3">
        <v>380040</v>
      </c>
      <c r="L145" s="3">
        <v>15835</v>
      </c>
      <c r="M145"/>
      <c r="N145"/>
      <c r="O145"/>
    </row>
    <row r="146" spans="1:15" x14ac:dyDescent="0.25">
      <c r="A146" t="s">
        <v>144</v>
      </c>
      <c r="B146" s="13" t="s">
        <v>285</v>
      </c>
      <c r="C146" t="s">
        <v>297</v>
      </c>
      <c r="D146" s="3">
        <v>1782000</v>
      </c>
      <c r="E146" s="7">
        <v>178200</v>
      </c>
      <c r="F146" s="6">
        <v>15000</v>
      </c>
      <c r="G146" s="3">
        <v>1975200</v>
      </c>
      <c r="H146" s="9">
        <v>1580160</v>
      </c>
      <c r="I146" s="6">
        <v>395040</v>
      </c>
      <c r="J146" s="6">
        <v>15000</v>
      </c>
      <c r="K146" s="3">
        <v>380040</v>
      </c>
      <c r="L146" s="3">
        <v>15835</v>
      </c>
      <c r="M146"/>
      <c r="N146"/>
      <c r="O146"/>
    </row>
    <row r="147" spans="1:15" x14ac:dyDescent="0.25">
      <c r="A147" t="s">
        <v>145</v>
      </c>
      <c r="B147" s="13" t="s">
        <v>285</v>
      </c>
      <c r="C147" t="s">
        <v>297</v>
      </c>
      <c r="D147" s="3">
        <v>1782000</v>
      </c>
      <c r="E147" s="7">
        <v>178200</v>
      </c>
      <c r="F147" s="6">
        <v>15000</v>
      </c>
      <c r="G147" s="3">
        <v>1975200</v>
      </c>
      <c r="H147" s="9">
        <v>1580160</v>
      </c>
      <c r="I147" s="6">
        <v>395040</v>
      </c>
      <c r="J147" s="6">
        <v>15000</v>
      </c>
      <c r="K147" s="3">
        <v>380040</v>
      </c>
      <c r="L147" s="3">
        <v>15835</v>
      </c>
      <c r="M147"/>
      <c r="N147"/>
      <c r="O147"/>
    </row>
    <row r="148" spans="1:15" x14ac:dyDescent="0.25">
      <c r="A148" t="s">
        <v>146</v>
      </c>
      <c r="B148" s="13" t="s">
        <v>288</v>
      </c>
      <c r="C148" t="s">
        <v>297</v>
      </c>
      <c r="D148" s="3">
        <v>1731600</v>
      </c>
      <c r="E148" s="7">
        <v>173160</v>
      </c>
      <c r="F148" s="6">
        <v>15000</v>
      </c>
      <c r="G148" s="3">
        <v>1919760</v>
      </c>
      <c r="H148" s="9">
        <v>1535808</v>
      </c>
      <c r="I148" s="6">
        <v>383952</v>
      </c>
      <c r="J148" s="6">
        <v>15000</v>
      </c>
      <c r="K148" s="3">
        <v>368952</v>
      </c>
      <c r="L148" s="3">
        <v>15373</v>
      </c>
      <c r="M148"/>
      <c r="N148"/>
      <c r="O148"/>
    </row>
    <row r="149" spans="1:15" x14ac:dyDescent="0.25">
      <c r="A149" t="s">
        <v>147</v>
      </c>
      <c r="B149" s="13" t="s">
        <v>288</v>
      </c>
      <c r="C149" t="s">
        <v>297</v>
      </c>
      <c r="D149" s="3">
        <v>1731600</v>
      </c>
      <c r="E149" s="7">
        <v>173160</v>
      </c>
      <c r="F149" s="6">
        <v>15000</v>
      </c>
      <c r="G149" s="3">
        <v>1919760</v>
      </c>
      <c r="H149" s="9">
        <v>1535808</v>
      </c>
      <c r="I149" s="6">
        <v>383952</v>
      </c>
      <c r="J149" s="6">
        <v>15000</v>
      </c>
      <c r="K149" s="3">
        <v>368952</v>
      </c>
      <c r="L149" s="3">
        <v>15373</v>
      </c>
      <c r="M149"/>
      <c r="N149"/>
      <c r="O149"/>
    </row>
    <row r="150" spans="1:15" x14ac:dyDescent="0.25">
      <c r="A150" t="s">
        <v>148</v>
      </c>
      <c r="B150" s="13" t="s">
        <v>288</v>
      </c>
      <c r="C150" t="s">
        <v>297</v>
      </c>
      <c r="D150" s="3">
        <v>1731600</v>
      </c>
      <c r="E150" s="7">
        <v>173160</v>
      </c>
      <c r="F150" s="6">
        <v>15000</v>
      </c>
      <c r="G150" s="3">
        <v>1919760</v>
      </c>
      <c r="H150" s="9">
        <v>1535808</v>
      </c>
      <c r="I150" s="6">
        <v>383952</v>
      </c>
      <c r="J150" s="6">
        <v>15000</v>
      </c>
      <c r="K150" s="3">
        <v>368952</v>
      </c>
      <c r="L150" s="3">
        <v>15373</v>
      </c>
      <c r="M150"/>
      <c r="N150"/>
      <c r="O150"/>
    </row>
    <row r="151" spans="1:15" x14ac:dyDescent="0.25">
      <c r="A151" t="s">
        <v>149</v>
      </c>
      <c r="B151" s="13" t="s">
        <v>288</v>
      </c>
      <c r="C151" t="s">
        <v>297</v>
      </c>
      <c r="D151" s="3">
        <v>1773600</v>
      </c>
      <c r="E151" s="7">
        <v>177360</v>
      </c>
      <c r="F151" s="6">
        <v>15000</v>
      </c>
      <c r="G151" s="3">
        <v>1965960</v>
      </c>
      <c r="H151" s="9">
        <v>1572768</v>
      </c>
      <c r="I151" s="6">
        <v>393192</v>
      </c>
      <c r="J151" s="6">
        <v>15000</v>
      </c>
      <c r="K151" s="3">
        <v>378192</v>
      </c>
      <c r="L151" s="3">
        <v>15758</v>
      </c>
      <c r="M151"/>
      <c r="N151"/>
      <c r="O151"/>
    </row>
    <row r="152" spans="1:15" x14ac:dyDescent="0.25">
      <c r="A152" t="s">
        <v>150</v>
      </c>
      <c r="B152" s="13" t="s">
        <v>288</v>
      </c>
      <c r="C152" t="s">
        <v>297</v>
      </c>
      <c r="D152" s="3">
        <v>1773600</v>
      </c>
      <c r="E152" s="7">
        <v>177360</v>
      </c>
      <c r="F152" s="6">
        <v>15000</v>
      </c>
      <c r="G152" s="3">
        <v>1965960</v>
      </c>
      <c r="H152" s="9">
        <v>1572768</v>
      </c>
      <c r="I152" s="6">
        <v>393192</v>
      </c>
      <c r="J152" s="6">
        <v>15000</v>
      </c>
      <c r="K152" s="3">
        <v>378192</v>
      </c>
      <c r="L152" s="3">
        <v>15758</v>
      </c>
      <c r="M152"/>
      <c r="N152"/>
      <c r="O152"/>
    </row>
    <row r="153" spans="1:15" x14ac:dyDescent="0.25">
      <c r="A153" t="s">
        <v>151</v>
      </c>
      <c r="B153" s="13" t="s">
        <v>288</v>
      </c>
      <c r="C153" t="s">
        <v>297</v>
      </c>
      <c r="D153" s="3">
        <v>1773600</v>
      </c>
      <c r="E153" s="7">
        <v>177360</v>
      </c>
      <c r="F153" s="6">
        <v>15000</v>
      </c>
      <c r="G153" s="3">
        <v>1965960</v>
      </c>
      <c r="H153" s="9">
        <v>1572768</v>
      </c>
      <c r="I153" s="6">
        <v>393192</v>
      </c>
      <c r="J153" s="6">
        <v>15000</v>
      </c>
      <c r="K153" s="3">
        <v>378192</v>
      </c>
      <c r="L153" s="3">
        <v>15758</v>
      </c>
      <c r="M153"/>
      <c r="N153"/>
      <c r="O153"/>
    </row>
    <row r="154" spans="1:15" x14ac:dyDescent="0.25">
      <c r="A154" t="s">
        <v>152</v>
      </c>
      <c r="B154" s="13" t="s">
        <v>278</v>
      </c>
      <c r="C154" t="s">
        <v>297</v>
      </c>
      <c r="D154" s="3">
        <v>1808000</v>
      </c>
      <c r="E154" s="6">
        <v>180800</v>
      </c>
      <c r="F154" s="6">
        <v>15000</v>
      </c>
      <c r="G154" s="3">
        <v>2003800</v>
      </c>
      <c r="H154" s="9">
        <v>1603040</v>
      </c>
      <c r="I154" s="6">
        <v>400760</v>
      </c>
      <c r="J154" s="6">
        <v>15000</v>
      </c>
      <c r="K154" s="3">
        <v>385760</v>
      </c>
      <c r="L154" s="3">
        <v>16073.33</v>
      </c>
      <c r="M154"/>
      <c r="N154"/>
      <c r="O154"/>
    </row>
    <row r="155" spans="1:15" x14ac:dyDescent="0.25">
      <c r="A155" t="s">
        <v>153</v>
      </c>
      <c r="B155" s="13" t="s">
        <v>288</v>
      </c>
      <c r="C155" t="s">
        <v>297</v>
      </c>
      <c r="D155" s="3">
        <v>1773600</v>
      </c>
      <c r="E155" s="7">
        <v>177360</v>
      </c>
      <c r="F155" s="6">
        <v>15000</v>
      </c>
      <c r="G155" s="3">
        <v>1965960</v>
      </c>
      <c r="H155" s="9">
        <v>1572768</v>
      </c>
      <c r="I155" s="6">
        <v>393192</v>
      </c>
      <c r="J155" s="6">
        <v>15000</v>
      </c>
      <c r="K155" s="3">
        <v>378192</v>
      </c>
      <c r="L155" s="3">
        <v>15758</v>
      </c>
      <c r="M155"/>
      <c r="N155"/>
      <c r="O155"/>
    </row>
    <row r="156" spans="1:15" x14ac:dyDescent="0.25">
      <c r="A156" t="s">
        <v>154</v>
      </c>
      <c r="B156" s="13" t="s">
        <v>288</v>
      </c>
      <c r="C156" t="s">
        <v>297</v>
      </c>
      <c r="D156" s="3">
        <v>1773600</v>
      </c>
      <c r="E156" s="7">
        <v>177360</v>
      </c>
      <c r="F156" s="6">
        <v>15000</v>
      </c>
      <c r="G156" s="3">
        <v>1965960</v>
      </c>
      <c r="H156" s="9">
        <v>1572768</v>
      </c>
      <c r="I156" s="6">
        <v>393192</v>
      </c>
      <c r="J156" s="6">
        <v>15000</v>
      </c>
      <c r="K156" s="3">
        <v>378192</v>
      </c>
      <c r="L156" s="3">
        <v>15758</v>
      </c>
      <c r="M156"/>
      <c r="N156"/>
      <c r="O156"/>
    </row>
    <row r="157" spans="1:15" x14ac:dyDescent="0.25">
      <c r="A157" t="s">
        <v>155</v>
      </c>
      <c r="B157" s="13" t="s">
        <v>289</v>
      </c>
      <c r="C157" t="s">
        <v>297</v>
      </c>
      <c r="D157" s="3">
        <v>1987200</v>
      </c>
      <c r="E157" s="7">
        <v>198720</v>
      </c>
      <c r="F157" s="6">
        <v>15000</v>
      </c>
      <c r="G157" s="3">
        <v>2200920</v>
      </c>
      <c r="H157" s="9">
        <v>1760736</v>
      </c>
      <c r="I157" s="6">
        <v>440184</v>
      </c>
      <c r="J157" s="6">
        <v>15000</v>
      </c>
      <c r="K157" s="3">
        <v>425184</v>
      </c>
      <c r="L157" s="3">
        <v>17716</v>
      </c>
      <c r="M157"/>
      <c r="N157"/>
      <c r="O157"/>
    </row>
    <row r="158" spans="1:15" x14ac:dyDescent="0.25">
      <c r="A158" t="s">
        <v>156</v>
      </c>
      <c r="B158" s="13" t="s">
        <v>285</v>
      </c>
      <c r="C158" t="s">
        <v>297</v>
      </c>
      <c r="D158" s="3">
        <v>1800000</v>
      </c>
      <c r="E158" s="7">
        <v>180000</v>
      </c>
      <c r="F158" s="6">
        <v>15000</v>
      </c>
      <c r="G158" s="3">
        <v>1995000</v>
      </c>
      <c r="H158" s="9">
        <v>1596000</v>
      </c>
      <c r="I158" s="6">
        <v>399000</v>
      </c>
      <c r="J158" s="6">
        <v>15000</v>
      </c>
      <c r="K158" s="3">
        <v>384000</v>
      </c>
      <c r="L158" s="3">
        <v>16000</v>
      </c>
      <c r="M158"/>
      <c r="N158"/>
      <c r="O158"/>
    </row>
    <row r="159" spans="1:15" x14ac:dyDescent="0.25">
      <c r="A159" t="s">
        <v>157</v>
      </c>
      <c r="B159" s="13" t="s">
        <v>285</v>
      </c>
      <c r="C159" t="s">
        <v>297</v>
      </c>
      <c r="D159" s="3">
        <v>1800000</v>
      </c>
      <c r="E159" s="7">
        <v>180000</v>
      </c>
      <c r="F159" s="6">
        <v>15000</v>
      </c>
      <c r="G159" s="3">
        <v>1995000</v>
      </c>
      <c r="H159" s="9">
        <v>1596000</v>
      </c>
      <c r="I159" s="6">
        <v>399000</v>
      </c>
      <c r="J159" s="6">
        <v>15000</v>
      </c>
      <c r="K159" s="3">
        <v>384000</v>
      </c>
      <c r="L159" s="3">
        <v>16000</v>
      </c>
      <c r="M159"/>
      <c r="N159"/>
      <c r="O159"/>
    </row>
    <row r="160" spans="1:15" x14ac:dyDescent="0.25">
      <c r="A160" t="s">
        <v>158</v>
      </c>
      <c r="B160" s="13" t="s">
        <v>285</v>
      </c>
      <c r="C160" t="s">
        <v>297</v>
      </c>
      <c r="D160" s="3">
        <v>1800000</v>
      </c>
      <c r="E160" s="7">
        <v>180000</v>
      </c>
      <c r="F160" s="6">
        <v>15000</v>
      </c>
      <c r="G160" s="3">
        <v>1995000</v>
      </c>
      <c r="H160" s="9">
        <v>1596000</v>
      </c>
      <c r="I160" s="6">
        <v>399000</v>
      </c>
      <c r="J160" s="6">
        <v>15000</v>
      </c>
      <c r="K160" s="3">
        <v>384000</v>
      </c>
      <c r="L160" s="3">
        <v>16000</v>
      </c>
      <c r="M160"/>
      <c r="N160"/>
      <c r="O160"/>
    </row>
    <row r="161" spans="1:15" x14ac:dyDescent="0.25">
      <c r="A161" t="s">
        <v>159</v>
      </c>
      <c r="B161" s="13" t="s">
        <v>285</v>
      </c>
      <c r="C161" t="s">
        <v>297</v>
      </c>
      <c r="D161" s="3">
        <v>1800000</v>
      </c>
      <c r="E161" s="7">
        <v>180000</v>
      </c>
      <c r="F161" s="6">
        <v>15000</v>
      </c>
      <c r="G161" s="3">
        <v>1995000</v>
      </c>
      <c r="H161" s="9">
        <v>1596000</v>
      </c>
      <c r="I161" s="6">
        <v>399000</v>
      </c>
      <c r="J161" s="6">
        <v>15000</v>
      </c>
      <c r="K161" s="3">
        <v>384000</v>
      </c>
      <c r="L161" s="3">
        <v>16000</v>
      </c>
      <c r="M161"/>
      <c r="N161"/>
      <c r="O161"/>
    </row>
    <row r="162" spans="1:15" x14ac:dyDescent="0.25">
      <c r="A162" t="s">
        <v>160</v>
      </c>
      <c r="B162" s="13" t="s">
        <v>285</v>
      </c>
      <c r="C162" t="s">
        <v>297</v>
      </c>
      <c r="D162" s="3">
        <v>1800000</v>
      </c>
      <c r="E162" s="7">
        <v>180000</v>
      </c>
      <c r="F162" s="6">
        <v>15000</v>
      </c>
      <c r="G162" s="3">
        <v>1995000</v>
      </c>
      <c r="H162" s="9">
        <v>1596000</v>
      </c>
      <c r="I162" s="6">
        <v>399000</v>
      </c>
      <c r="J162" s="6">
        <v>15000</v>
      </c>
      <c r="K162" s="3">
        <v>384000</v>
      </c>
      <c r="L162" s="3">
        <v>16000</v>
      </c>
      <c r="M162"/>
      <c r="N162"/>
      <c r="O162"/>
    </row>
    <row r="163" spans="1:15" x14ac:dyDescent="0.25">
      <c r="A163" s="2" t="s">
        <v>161</v>
      </c>
      <c r="B163" s="13" t="s">
        <v>285</v>
      </c>
      <c r="C163" t="s">
        <v>297</v>
      </c>
      <c r="D163" s="3">
        <v>1800000</v>
      </c>
      <c r="E163" s="7">
        <v>180000</v>
      </c>
      <c r="F163" s="6">
        <v>15000</v>
      </c>
      <c r="G163" s="3">
        <v>1995000</v>
      </c>
      <c r="H163" s="9">
        <v>1596000</v>
      </c>
      <c r="I163" s="6">
        <v>399000</v>
      </c>
      <c r="J163" s="6">
        <v>15000</v>
      </c>
      <c r="K163" s="3">
        <v>384000</v>
      </c>
      <c r="L163" s="3">
        <v>16000</v>
      </c>
      <c r="M163"/>
      <c r="N163"/>
      <c r="O163"/>
    </row>
    <row r="164" spans="1:15" x14ac:dyDescent="0.25">
      <c r="A164" t="s">
        <v>162</v>
      </c>
      <c r="B164" s="13" t="s">
        <v>285</v>
      </c>
      <c r="C164" t="s">
        <v>297</v>
      </c>
      <c r="D164" s="3">
        <v>1800000</v>
      </c>
      <c r="E164" s="7">
        <v>180000</v>
      </c>
      <c r="F164" s="6">
        <v>15000</v>
      </c>
      <c r="G164" s="3">
        <v>1995000</v>
      </c>
      <c r="H164" s="9">
        <v>1596000</v>
      </c>
      <c r="I164" s="6">
        <v>399000</v>
      </c>
      <c r="J164" s="6">
        <v>15000</v>
      </c>
      <c r="K164" s="3">
        <v>384000</v>
      </c>
      <c r="L164" s="3">
        <v>16000</v>
      </c>
      <c r="M164"/>
      <c r="N164"/>
      <c r="O164"/>
    </row>
    <row r="165" spans="1:15" x14ac:dyDescent="0.25">
      <c r="A165" t="s">
        <v>163</v>
      </c>
      <c r="B165" s="13" t="s">
        <v>285</v>
      </c>
      <c r="C165" t="s">
        <v>297</v>
      </c>
      <c r="D165" s="3">
        <v>1800000</v>
      </c>
      <c r="E165" s="7">
        <v>180000</v>
      </c>
      <c r="F165" s="6">
        <v>15000</v>
      </c>
      <c r="G165" s="3">
        <v>1995000</v>
      </c>
      <c r="H165" s="9">
        <v>1596000</v>
      </c>
      <c r="I165" s="6">
        <v>399000</v>
      </c>
      <c r="J165" s="6">
        <v>15000</v>
      </c>
      <c r="K165" s="3">
        <v>384000</v>
      </c>
      <c r="L165" s="3">
        <v>16000</v>
      </c>
      <c r="M165"/>
      <c r="N165"/>
      <c r="O165"/>
    </row>
    <row r="166" spans="1:15" x14ac:dyDescent="0.25">
      <c r="A166" t="s">
        <v>164</v>
      </c>
      <c r="B166" s="13" t="s">
        <v>280</v>
      </c>
      <c r="C166" t="s">
        <v>297</v>
      </c>
      <c r="D166" s="3">
        <v>1806000</v>
      </c>
      <c r="E166" s="7">
        <v>180600</v>
      </c>
      <c r="F166" s="6">
        <v>15000</v>
      </c>
      <c r="G166" s="3">
        <v>2001600</v>
      </c>
      <c r="H166" s="9">
        <v>1601280</v>
      </c>
      <c r="I166" s="6">
        <v>400320</v>
      </c>
      <c r="J166" s="6">
        <v>15000</v>
      </c>
      <c r="K166" s="3">
        <v>385320</v>
      </c>
      <c r="L166" s="3">
        <v>16055</v>
      </c>
      <c r="M166"/>
      <c r="N166"/>
      <c r="O166"/>
    </row>
    <row r="167" spans="1:15" x14ac:dyDescent="0.25">
      <c r="A167" t="s">
        <v>165</v>
      </c>
      <c r="B167" s="13" t="s">
        <v>285</v>
      </c>
      <c r="C167" t="s">
        <v>297</v>
      </c>
      <c r="D167" s="3">
        <v>1728000</v>
      </c>
      <c r="E167" s="7">
        <v>172800</v>
      </c>
      <c r="F167" s="6">
        <v>15000</v>
      </c>
      <c r="G167" s="3">
        <v>1915800</v>
      </c>
      <c r="H167" s="9">
        <v>1532640</v>
      </c>
      <c r="I167" s="6">
        <v>383160</v>
      </c>
      <c r="J167" s="6">
        <v>15000</v>
      </c>
      <c r="K167" s="3">
        <v>368160</v>
      </c>
      <c r="L167" s="3">
        <v>15340</v>
      </c>
      <c r="M167"/>
      <c r="N167"/>
      <c r="O167"/>
    </row>
    <row r="168" spans="1:15" x14ac:dyDescent="0.25">
      <c r="A168" t="s">
        <v>166</v>
      </c>
      <c r="B168" s="13" t="s">
        <v>285</v>
      </c>
      <c r="C168" t="s">
        <v>297</v>
      </c>
      <c r="D168" s="3">
        <v>1728000</v>
      </c>
      <c r="E168" s="7">
        <v>172800</v>
      </c>
      <c r="F168" s="6">
        <v>15000</v>
      </c>
      <c r="G168" s="3">
        <v>1915800</v>
      </c>
      <c r="H168" s="9">
        <v>1532640</v>
      </c>
      <c r="I168" s="6">
        <v>383160</v>
      </c>
      <c r="J168" s="6">
        <v>15000</v>
      </c>
      <c r="K168" s="3">
        <v>368160</v>
      </c>
      <c r="L168" s="3">
        <v>15340</v>
      </c>
      <c r="M168"/>
      <c r="N168"/>
      <c r="O168"/>
    </row>
    <row r="169" spans="1:15" x14ac:dyDescent="0.25">
      <c r="A169" t="s">
        <v>167</v>
      </c>
      <c r="B169" s="13" t="s">
        <v>280</v>
      </c>
      <c r="C169" t="s">
        <v>297</v>
      </c>
      <c r="D169" s="3">
        <v>1806000</v>
      </c>
      <c r="E169" s="7">
        <v>180600</v>
      </c>
      <c r="F169" s="6">
        <v>15000</v>
      </c>
      <c r="G169" s="3">
        <v>2001600</v>
      </c>
      <c r="H169" s="9">
        <v>1601280</v>
      </c>
      <c r="I169" s="6">
        <v>400320</v>
      </c>
      <c r="J169" s="6">
        <v>15000</v>
      </c>
      <c r="K169" s="3">
        <v>385320</v>
      </c>
      <c r="L169" s="3">
        <v>16055</v>
      </c>
      <c r="M169"/>
      <c r="N169"/>
      <c r="O169"/>
    </row>
    <row r="170" spans="1:15" x14ac:dyDescent="0.25">
      <c r="A170" t="s">
        <v>168</v>
      </c>
      <c r="B170" s="13" t="s">
        <v>285</v>
      </c>
      <c r="C170" t="s">
        <v>297</v>
      </c>
      <c r="D170" s="3">
        <v>1800000</v>
      </c>
      <c r="E170" s="7">
        <v>180000</v>
      </c>
      <c r="F170" s="6">
        <v>15000</v>
      </c>
      <c r="G170" s="3">
        <v>1995000</v>
      </c>
      <c r="H170" s="9">
        <v>1596000</v>
      </c>
      <c r="I170" s="6">
        <v>399000</v>
      </c>
      <c r="J170" s="6">
        <v>15000</v>
      </c>
      <c r="K170" s="3">
        <v>384000</v>
      </c>
      <c r="L170" s="3">
        <v>16000</v>
      </c>
      <c r="M170"/>
      <c r="N170"/>
      <c r="O170"/>
    </row>
    <row r="171" spans="1:15" x14ac:dyDescent="0.25">
      <c r="A171" t="s">
        <v>169</v>
      </c>
      <c r="B171" s="13" t="s">
        <v>285</v>
      </c>
      <c r="C171" t="s">
        <v>297</v>
      </c>
      <c r="D171" s="3">
        <v>1800000</v>
      </c>
      <c r="E171" s="7">
        <v>180000</v>
      </c>
      <c r="F171" s="6">
        <v>15000</v>
      </c>
      <c r="G171" s="3">
        <v>1995000</v>
      </c>
      <c r="H171" s="9">
        <v>1596000</v>
      </c>
      <c r="I171" s="6">
        <v>399000</v>
      </c>
      <c r="J171" s="6">
        <v>15000</v>
      </c>
      <c r="K171" s="3">
        <v>384000</v>
      </c>
      <c r="L171" s="3">
        <v>16000</v>
      </c>
      <c r="M171"/>
      <c r="N171"/>
      <c r="O171"/>
    </row>
    <row r="172" spans="1:15" x14ac:dyDescent="0.25">
      <c r="A172" t="s">
        <v>170</v>
      </c>
      <c r="B172" s="13" t="s">
        <v>285</v>
      </c>
      <c r="C172" t="s">
        <v>297</v>
      </c>
      <c r="D172" s="3">
        <v>1800000</v>
      </c>
      <c r="E172" s="7">
        <v>180000</v>
      </c>
      <c r="F172" s="6">
        <v>15000</v>
      </c>
      <c r="G172" s="3">
        <v>1995000</v>
      </c>
      <c r="H172" s="9">
        <v>1596000</v>
      </c>
      <c r="I172" s="6">
        <v>399000</v>
      </c>
      <c r="J172" s="6">
        <v>15000</v>
      </c>
      <c r="K172" s="3">
        <v>384000</v>
      </c>
      <c r="L172" s="3">
        <v>16000</v>
      </c>
      <c r="M172"/>
      <c r="N172"/>
      <c r="O172"/>
    </row>
    <row r="173" spans="1:15" x14ac:dyDescent="0.25">
      <c r="A173" t="s">
        <v>171</v>
      </c>
      <c r="B173" s="13" t="s">
        <v>285</v>
      </c>
      <c r="C173" t="s">
        <v>297</v>
      </c>
      <c r="D173" s="3">
        <v>1800000</v>
      </c>
      <c r="E173" s="7">
        <v>180000</v>
      </c>
      <c r="F173" s="6">
        <v>15000</v>
      </c>
      <c r="G173" s="3">
        <v>1995000</v>
      </c>
      <c r="H173" s="9">
        <v>1596000</v>
      </c>
      <c r="I173" s="6">
        <v>399000</v>
      </c>
      <c r="J173" s="6">
        <v>15000</v>
      </c>
      <c r="K173" s="3">
        <v>384000</v>
      </c>
      <c r="L173" s="3">
        <v>16000</v>
      </c>
    </row>
    <row r="174" spans="1:15" x14ac:dyDescent="0.25">
      <c r="A174" t="s">
        <v>172</v>
      </c>
      <c r="B174" s="13" t="s">
        <v>285</v>
      </c>
      <c r="C174" t="s">
        <v>297</v>
      </c>
      <c r="D174" s="3">
        <v>1800000</v>
      </c>
      <c r="E174" s="7">
        <v>180000</v>
      </c>
      <c r="F174" s="6">
        <v>15000</v>
      </c>
      <c r="G174" s="3">
        <v>1995000</v>
      </c>
      <c r="H174" s="9">
        <v>1596000</v>
      </c>
      <c r="I174" s="6">
        <v>399000</v>
      </c>
      <c r="J174" s="6">
        <v>15000</v>
      </c>
      <c r="K174" s="3">
        <v>384000</v>
      </c>
      <c r="L174" s="3">
        <v>16000</v>
      </c>
    </row>
    <row r="175" spans="1:15" x14ac:dyDescent="0.25">
      <c r="A175" t="s">
        <v>173</v>
      </c>
      <c r="B175" s="13" t="s">
        <v>285</v>
      </c>
      <c r="C175" t="s">
        <v>297</v>
      </c>
      <c r="D175" s="3">
        <v>1800000</v>
      </c>
      <c r="E175" s="7">
        <v>180000</v>
      </c>
      <c r="F175" s="6">
        <v>15000</v>
      </c>
      <c r="G175" s="3">
        <v>1995000</v>
      </c>
      <c r="H175" s="9">
        <v>1596000</v>
      </c>
      <c r="I175" s="6">
        <v>399000</v>
      </c>
      <c r="J175" s="6">
        <v>15000</v>
      </c>
      <c r="K175" s="3">
        <v>384000</v>
      </c>
      <c r="L175" s="3">
        <v>16000</v>
      </c>
    </row>
    <row r="176" spans="1:15" x14ac:dyDescent="0.25">
      <c r="A176" t="s">
        <v>174</v>
      </c>
      <c r="B176" s="13" t="s">
        <v>285</v>
      </c>
      <c r="C176" t="s">
        <v>297</v>
      </c>
      <c r="D176" s="3">
        <v>1692000</v>
      </c>
      <c r="E176" s="7">
        <v>169200</v>
      </c>
      <c r="F176" s="6">
        <v>15000</v>
      </c>
      <c r="G176" s="3">
        <v>1876200</v>
      </c>
      <c r="H176" s="9">
        <v>1500960</v>
      </c>
      <c r="I176" s="6">
        <v>375240</v>
      </c>
      <c r="J176" s="6">
        <v>15000</v>
      </c>
      <c r="K176" s="3">
        <v>360240</v>
      </c>
      <c r="L176" s="3">
        <v>15010</v>
      </c>
    </row>
    <row r="177" spans="1:12" x14ac:dyDescent="0.25">
      <c r="A177" t="s">
        <v>175</v>
      </c>
      <c r="B177" s="13" t="s">
        <v>285</v>
      </c>
      <c r="C177" t="s">
        <v>297</v>
      </c>
      <c r="D177" s="3">
        <v>1692000</v>
      </c>
      <c r="E177" s="7">
        <v>169200</v>
      </c>
      <c r="F177" s="6">
        <v>15000</v>
      </c>
      <c r="G177" s="3">
        <v>1876200</v>
      </c>
      <c r="H177" s="9">
        <v>1500960</v>
      </c>
      <c r="I177" s="6">
        <v>375240</v>
      </c>
      <c r="J177" s="6">
        <v>15000</v>
      </c>
      <c r="K177" s="3">
        <v>360240</v>
      </c>
      <c r="L177" s="3">
        <v>15010</v>
      </c>
    </row>
    <row r="178" spans="1:12" x14ac:dyDescent="0.25">
      <c r="A178" t="s">
        <v>176</v>
      </c>
      <c r="B178" s="13" t="s">
        <v>285</v>
      </c>
      <c r="C178" t="s">
        <v>297</v>
      </c>
      <c r="D178" s="3">
        <v>1692000</v>
      </c>
      <c r="E178" s="7">
        <v>169200</v>
      </c>
      <c r="F178" s="6">
        <v>15000</v>
      </c>
      <c r="G178" s="3">
        <v>1876200</v>
      </c>
      <c r="H178" s="9">
        <v>1500960</v>
      </c>
      <c r="I178" s="6">
        <v>375240</v>
      </c>
      <c r="J178" s="6">
        <v>15000</v>
      </c>
      <c r="K178" s="3">
        <v>360240</v>
      </c>
      <c r="L178" s="3">
        <v>15010</v>
      </c>
    </row>
    <row r="179" spans="1:12" x14ac:dyDescent="0.25">
      <c r="A179" t="s">
        <v>177</v>
      </c>
      <c r="B179" s="13" t="s">
        <v>285</v>
      </c>
      <c r="C179" t="s">
        <v>297</v>
      </c>
      <c r="D179" s="3">
        <v>1692000</v>
      </c>
      <c r="E179" s="7">
        <v>169200</v>
      </c>
      <c r="F179" s="6">
        <v>15000</v>
      </c>
      <c r="G179" s="3">
        <v>1876200</v>
      </c>
      <c r="H179" s="9">
        <v>1500960</v>
      </c>
      <c r="I179" s="6">
        <v>375240</v>
      </c>
      <c r="J179" s="6">
        <v>15000</v>
      </c>
      <c r="K179" s="3">
        <v>360240</v>
      </c>
      <c r="L179" s="3">
        <v>15010</v>
      </c>
    </row>
    <row r="180" spans="1:12" x14ac:dyDescent="0.25">
      <c r="A180" s="1" t="s">
        <v>178</v>
      </c>
      <c r="B180" s="13" t="s">
        <v>285</v>
      </c>
      <c r="C180" t="s">
        <v>297</v>
      </c>
      <c r="D180" s="3">
        <v>1692000</v>
      </c>
      <c r="E180" s="7">
        <v>169200</v>
      </c>
      <c r="F180" s="6">
        <v>15000</v>
      </c>
      <c r="G180" s="3">
        <v>1876200</v>
      </c>
      <c r="H180" s="9">
        <v>1500960</v>
      </c>
      <c r="I180" s="6">
        <v>375240</v>
      </c>
      <c r="J180" s="6">
        <v>15000</v>
      </c>
      <c r="K180" s="3">
        <v>360240</v>
      </c>
      <c r="L180" s="3">
        <v>15010</v>
      </c>
    </row>
    <row r="181" spans="1:12" x14ac:dyDescent="0.25">
      <c r="A181" s="1" t="s">
        <v>179</v>
      </c>
      <c r="B181" s="13" t="s">
        <v>285</v>
      </c>
      <c r="C181" t="s">
        <v>297</v>
      </c>
      <c r="D181" s="3">
        <v>1737000</v>
      </c>
      <c r="E181" s="7">
        <v>173700</v>
      </c>
      <c r="F181" s="6">
        <v>15000</v>
      </c>
      <c r="G181" s="3">
        <v>1925700</v>
      </c>
      <c r="H181" s="9">
        <v>1540560</v>
      </c>
      <c r="I181" s="6">
        <v>385140</v>
      </c>
      <c r="J181" s="6">
        <v>15000</v>
      </c>
      <c r="K181" s="3">
        <v>370140</v>
      </c>
      <c r="L181" s="3">
        <v>15422.5</v>
      </c>
    </row>
    <row r="182" spans="1:12" x14ac:dyDescent="0.25">
      <c r="A182" s="1" t="s">
        <v>180</v>
      </c>
      <c r="B182" s="13" t="s">
        <v>285</v>
      </c>
      <c r="C182" t="s">
        <v>297</v>
      </c>
      <c r="D182" s="3">
        <v>1737000</v>
      </c>
      <c r="E182" s="7">
        <v>173700</v>
      </c>
      <c r="F182" s="6">
        <v>15000</v>
      </c>
      <c r="G182" s="3">
        <v>1925700</v>
      </c>
      <c r="H182" s="9">
        <v>1540560</v>
      </c>
      <c r="I182" s="6">
        <v>385140</v>
      </c>
      <c r="J182" s="6">
        <v>15000</v>
      </c>
      <c r="K182" s="3">
        <v>370140</v>
      </c>
      <c r="L182" s="3">
        <v>15422.5</v>
      </c>
    </row>
    <row r="183" spans="1:12" x14ac:dyDescent="0.25">
      <c r="A183" s="1" t="s">
        <v>181</v>
      </c>
      <c r="B183" s="13" t="s">
        <v>285</v>
      </c>
      <c r="C183" t="s">
        <v>297</v>
      </c>
      <c r="D183" s="3">
        <v>1737000</v>
      </c>
      <c r="E183" s="7">
        <v>173700</v>
      </c>
      <c r="F183" s="6">
        <v>15000</v>
      </c>
      <c r="G183" s="3">
        <v>1925700</v>
      </c>
      <c r="H183" s="9">
        <v>1540560</v>
      </c>
      <c r="I183" s="6">
        <v>385140</v>
      </c>
      <c r="J183" s="6">
        <v>15000</v>
      </c>
      <c r="K183" s="3">
        <v>370140</v>
      </c>
      <c r="L183" s="3">
        <v>15422.5</v>
      </c>
    </row>
    <row r="184" spans="1:12" x14ac:dyDescent="0.25">
      <c r="A184" s="1" t="s">
        <v>182</v>
      </c>
      <c r="B184" s="13" t="s">
        <v>285</v>
      </c>
      <c r="C184" t="s">
        <v>297</v>
      </c>
      <c r="D184" s="3">
        <v>1737000</v>
      </c>
      <c r="E184" s="7">
        <v>173700</v>
      </c>
      <c r="F184" s="6">
        <v>15000</v>
      </c>
      <c r="G184" s="3">
        <v>1925700</v>
      </c>
      <c r="H184" s="9">
        <v>1540560</v>
      </c>
      <c r="I184" s="6">
        <v>385140</v>
      </c>
      <c r="J184" s="6">
        <v>15000</v>
      </c>
      <c r="K184" s="3">
        <v>370140</v>
      </c>
      <c r="L184" s="3">
        <v>15422.5</v>
      </c>
    </row>
    <row r="185" spans="1:12" x14ac:dyDescent="0.25">
      <c r="A185" s="1" t="s">
        <v>183</v>
      </c>
      <c r="B185" s="13" t="s">
        <v>285</v>
      </c>
      <c r="C185" t="s">
        <v>297</v>
      </c>
      <c r="D185" s="3">
        <v>1737000</v>
      </c>
      <c r="E185" s="7">
        <v>173700</v>
      </c>
      <c r="F185" s="6">
        <v>15000</v>
      </c>
      <c r="G185" s="3">
        <v>1925700</v>
      </c>
      <c r="H185" s="9">
        <v>1540560</v>
      </c>
      <c r="I185" s="6">
        <v>385140</v>
      </c>
      <c r="J185" s="6">
        <v>15000</v>
      </c>
      <c r="K185" s="3">
        <v>370140</v>
      </c>
      <c r="L185" s="3">
        <v>15422.5</v>
      </c>
    </row>
    <row r="186" spans="1:12" x14ac:dyDescent="0.25">
      <c r="A186" s="1" t="s">
        <v>184</v>
      </c>
      <c r="B186" s="13" t="s">
        <v>285</v>
      </c>
      <c r="C186" t="s">
        <v>297</v>
      </c>
      <c r="D186" s="3">
        <v>1737000</v>
      </c>
      <c r="E186" s="7">
        <v>173700</v>
      </c>
      <c r="F186" s="6">
        <v>15000</v>
      </c>
      <c r="G186" s="3">
        <v>1925700</v>
      </c>
      <c r="H186" s="9">
        <v>1540560</v>
      </c>
      <c r="I186" s="6">
        <v>385140</v>
      </c>
      <c r="J186" s="6">
        <v>15000</v>
      </c>
      <c r="K186" s="3">
        <v>370140</v>
      </c>
      <c r="L186" s="3">
        <v>15422.5</v>
      </c>
    </row>
    <row r="187" spans="1:12" x14ac:dyDescent="0.25">
      <c r="A187" s="1" t="s">
        <v>185</v>
      </c>
      <c r="B187" s="13" t="s">
        <v>285</v>
      </c>
      <c r="C187" t="s">
        <v>297</v>
      </c>
      <c r="D187" s="3">
        <v>1737000</v>
      </c>
      <c r="E187" s="7">
        <v>173700</v>
      </c>
      <c r="F187" s="6">
        <v>15000</v>
      </c>
      <c r="G187" s="3">
        <v>1925700</v>
      </c>
      <c r="H187" s="9">
        <v>1540560</v>
      </c>
      <c r="I187" s="6">
        <v>385140</v>
      </c>
      <c r="J187" s="6">
        <v>15000</v>
      </c>
      <c r="K187" s="3">
        <v>370140</v>
      </c>
      <c r="L187" s="3">
        <v>15422.5</v>
      </c>
    </row>
    <row r="188" spans="1:12" x14ac:dyDescent="0.25">
      <c r="A188" s="1" t="s">
        <v>186</v>
      </c>
      <c r="B188" s="13" t="s">
        <v>285</v>
      </c>
      <c r="C188" t="s">
        <v>297</v>
      </c>
      <c r="D188" s="3">
        <v>1737000</v>
      </c>
      <c r="E188" s="7">
        <v>173700</v>
      </c>
      <c r="F188" s="6">
        <v>15000</v>
      </c>
      <c r="G188" s="3">
        <v>1925700</v>
      </c>
      <c r="H188" s="9">
        <v>1540560</v>
      </c>
      <c r="I188" s="6">
        <v>385140</v>
      </c>
      <c r="J188" s="6">
        <v>15000</v>
      </c>
      <c r="K188" s="3">
        <v>370140</v>
      </c>
      <c r="L188" s="3">
        <v>15422.5</v>
      </c>
    </row>
    <row r="189" spans="1:12" x14ac:dyDescent="0.25">
      <c r="A189" s="1" t="s">
        <v>187</v>
      </c>
      <c r="B189" s="13" t="s">
        <v>285</v>
      </c>
      <c r="C189" t="s">
        <v>297</v>
      </c>
      <c r="D189" s="3">
        <v>1737000</v>
      </c>
      <c r="E189" s="7">
        <v>173700</v>
      </c>
      <c r="F189" s="6">
        <v>15000</v>
      </c>
      <c r="G189" s="3">
        <v>1925700</v>
      </c>
      <c r="H189" s="9">
        <v>1540560</v>
      </c>
      <c r="I189" s="6">
        <v>385140</v>
      </c>
      <c r="J189" s="6">
        <v>15000</v>
      </c>
      <c r="K189" s="3">
        <v>370140</v>
      </c>
      <c r="L189" s="3">
        <v>15422.5</v>
      </c>
    </row>
    <row r="190" spans="1:12" x14ac:dyDescent="0.25">
      <c r="A190" s="1" t="s">
        <v>188</v>
      </c>
      <c r="B190" s="13" t="s">
        <v>290</v>
      </c>
      <c r="C190" t="s">
        <v>297</v>
      </c>
      <c r="D190" s="3">
        <v>1831800</v>
      </c>
      <c r="E190" s="7">
        <v>183180</v>
      </c>
      <c r="F190" s="6">
        <v>15000</v>
      </c>
      <c r="G190" s="3">
        <v>2029980</v>
      </c>
      <c r="H190" s="9">
        <v>1623984</v>
      </c>
      <c r="I190" s="6">
        <v>405996</v>
      </c>
      <c r="J190" s="6">
        <v>15000</v>
      </c>
      <c r="K190" s="3">
        <v>390996</v>
      </c>
      <c r="L190" s="3">
        <v>16291.5</v>
      </c>
    </row>
    <row r="191" spans="1:12" x14ac:dyDescent="0.25">
      <c r="A191" s="1" t="s">
        <v>189</v>
      </c>
      <c r="B191" s="13" t="s">
        <v>285</v>
      </c>
      <c r="C191" t="s">
        <v>297</v>
      </c>
      <c r="D191" s="3">
        <v>1737000</v>
      </c>
      <c r="E191" s="7">
        <v>173700</v>
      </c>
      <c r="F191" s="6">
        <v>15000</v>
      </c>
      <c r="G191" s="3">
        <v>1925700</v>
      </c>
      <c r="H191" s="9">
        <v>1540560</v>
      </c>
      <c r="I191" s="6">
        <v>385140</v>
      </c>
      <c r="J191" s="6">
        <v>15000</v>
      </c>
      <c r="K191" s="3">
        <v>370140</v>
      </c>
      <c r="L191" s="3">
        <v>15422.5</v>
      </c>
    </row>
    <row r="192" spans="1:12" x14ac:dyDescent="0.25">
      <c r="A192" s="1" t="s">
        <v>190</v>
      </c>
      <c r="B192" s="13" t="s">
        <v>285</v>
      </c>
      <c r="C192" t="s">
        <v>297</v>
      </c>
      <c r="D192" s="3">
        <v>1737000</v>
      </c>
      <c r="E192" s="7">
        <v>173700</v>
      </c>
      <c r="F192" s="6">
        <v>15000</v>
      </c>
      <c r="G192" s="3">
        <v>1925700</v>
      </c>
      <c r="H192" s="9">
        <v>1540560</v>
      </c>
      <c r="I192" s="6">
        <v>385140</v>
      </c>
      <c r="J192" s="6">
        <v>15000</v>
      </c>
      <c r="K192" s="3">
        <v>370140</v>
      </c>
      <c r="L192" s="3">
        <v>15422.5</v>
      </c>
    </row>
    <row r="193" spans="1:12" x14ac:dyDescent="0.25">
      <c r="A193" s="1" t="s">
        <v>191</v>
      </c>
      <c r="B193" s="13" t="s">
        <v>285</v>
      </c>
      <c r="C193" t="s">
        <v>297</v>
      </c>
      <c r="D193" s="3">
        <v>1737000</v>
      </c>
      <c r="E193" s="7">
        <v>173700</v>
      </c>
      <c r="F193" s="6">
        <v>15000</v>
      </c>
      <c r="G193" s="3">
        <v>1925700</v>
      </c>
      <c r="H193" s="9">
        <v>1540560</v>
      </c>
      <c r="I193" s="6">
        <v>385140</v>
      </c>
      <c r="J193" s="6">
        <v>15000</v>
      </c>
      <c r="K193" s="3">
        <v>370140</v>
      </c>
      <c r="L193" s="3">
        <v>15422.5</v>
      </c>
    </row>
    <row r="194" spans="1:12" x14ac:dyDescent="0.25">
      <c r="A194" s="1" t="s">
        <v>192</v>
      </c>
      <c r="B194" s="13" t="s">
        <v>285</v>
      </c>
      <c r="C194" t="s">
        <v>297</v>
      </c>
      <c r="D194" s="3">
        <v>1737000</v>
      </c>
      <c r="E194" s="7">
        <v>173700</v>
      </c>
      <c r="F194" s="6">
        <v>15000</v>
      </c>
      <c r="G194" s="3">
        <v>1925700</v>
      </c>
      <c r="H194" s="9">
        <v>1540560</v>
      </c>
      <c r="I194" s="6">
        <v>385140</v>
      </c>
      <c r="J194" s="6">
        <v>15000</v>
      </c>
      <c r="K194" s="3">
        <v>370140</v>
      </c>
      <c r="L194" s="3">
        <v>15422.5</v>
      </c>
    </row>
    <row r="195" spans="1:12" x14ac:dyDescent="0.25">
      <c r="A195" s="1" t="s">
        <v>193</v>
      </c>
      <c r="B195" s="13" t="s">
        <v>285</v>
      </c>
      <c r="C195" t="s">
        <v>297</v>
      </c>
      <c r="D195" s="3">
        <v>1737000</v>
      </c>
      <c r="E195" s="7">
        <v>173700</v>
      </c>
      <c r="F195" s="6">
        <v>15000</v>
      </c>
      <c r="G195" s="3">
        <v>1925700</v>
      </c>
      <c r="H195" s="9">
        <v>1540560</v>
      </c>
      <c r="I195" s="6">
        <v>385140</v>
      </c>
      <c r="J195" s="6">
        <v>15000</v>
      </c>
      <c r="K195" s="3">
        <v>370140</v>
      </c>
      <c r="L195" s="3">
        <v>15422.5</v>
      </c>
    </row>
    <row r="196" spans="1:12" x14ac:dyDescent="0.25">
      <c r="A196" s="1" t="s">
        <v>194</v>
      </c>
      <c r="B196" s="13" t="s">
        <v>285</v>
      </c>
      <c r="C196" t="s">
        <v>297</v>
      </c>
      <c r="D196" s="3">
        <v>1782000</v>
      </c>
      <c r="E196" s="7">
        <v>178200</v>
      </c>
      <c r="F196" s="6">
        <v>15000</v>
      </c>
      <c r="G196" s="3">
        <v>1975200</v>
      </c>
      <c r="H196" s="9">
        <v>1580160</v>
      </c>
      <c r="I196" s="6">
        <v>395040</v>
      </c>
      <c r="J196" s="6">
        <v>15000</v>
      </c>
      <c r="K196" s="3">
        <v>380040</v>
      </c>
      <c r="L196" s="3">
        <v>15835</v>
      </c>
    </row>
    <row r="197" spans="1:12" x14ac:dyDescent="0.25">
      <c r="A197" s="1" t="s">
        <v>195</v>
      </c>
      <c r="B197" s="13" t="s">
        <v>285</v>
      </c>
      <c r="C197" t="s">
        <v>297</v>
      </c>
      <c r="D197" s="3">
        <v>1782000</v>
      </c>
      <c r="E197" s="7">
        <v>178200</v>
      </c>
      <c r="F197" s="6">
        <v>15000</v>
      </c>
      <c r="G197" s="3">
        <v>1975200</v>
      </c>
      <c r="H197" s="9">
        <v>1580160</v>
      </c>
      <c r="I197" s="6">
        <v>395040</v>
      </c>
      <c r="J197" s="6">
        <v>15000</v>
      </c>
      <c r="K197" s="3">
        <v>380040</v>
      </c>
      <c r="L197" s="3">
        <v>15835</v>
      </c>
    </row>
    <row r="198" spans="1:12" x14ac:dyDescent="0.25">
      <c r="A198" s="1" t="s">
        <v>196</v>
      </c>
      <c r="B198" s="13" t="s">
        <v>291</v>
      </c>
      <c r="C198" t="s">
        <v>297</v>
      </c>
      <c r="D198" s="3">
        <v>2009100</v>
      </c>
      <c r="E198" s="7">
        <v>200910</v>
      </c>
      <c r="F198" s="6">
        <v>15000</v>
      </c>
      <c r="G198" s="3">
        <v>2225010</v>
      </c>
      <c r="H198" s="9">
        <v>1780008</v>
      </c>
      <c r="I198" s="6">
        <v>445002</v>
      </c>
      <c r="J198" s="6">
        <v>15000</v>
      </c>
      <c r="K198" s="3">
        <v>430002</v>
      </c>
      <c r="L198" s="3">
        <v>17916.75</v>
      </c>
    </row>
    <row r="199" spans="1:12" x14ac:dyDescent="0.25">
      <c r="A199" t="s">
        <v>197</v>
      </c>
      <c r="B199" s="13" t="s">
        <v>285</v>
      </c>
      <c r="C199" t="s">
        <v>297</v>
      </c>
      <c r="D199" s="3">
        <v>1782000</v>
      </c>
      <c r="E199" s="7">
        <v>178200</v>
      </c>
      <c r="F199" s="6">
        <v>15000</v>
      </c>
      <c r="G199" s="3">
        <v>1975200</v>
      </c>
      <c r="H199" s="9">
        <v>1580160</v>
      </c>
      <c r="I199" s="6">
        <v>395040</v>
      </c>
      <c r="J199" s="6">
        <v>15000</v>
      </c>
      <c r="K199" s="3">
        <v>380040</v>
      </c>
      <c r="L199" s="3">
        <v>15835</v>
      </c>
    </row>
    <row r="200" spans="1:12" x14ac:dyDescent="0.25">
      <c r="A200" t="s">
        <v>198</v>
      </c>
      <c r="B200" s="13" t="s">
        <v>285</v>
      </c>
      <c r="C200" t="s">
        <v>297</v>
      </c>
      <c r="D200" s="3">
        <v>1782000</v>
      </c>
      <c r="E200" s="7">
        <v>178200</v>
      </c>
      <c r="F200" s="6">
        <v>15000</v>
      </c>
      <c r="G200" s="3">
        <v>1975200</v>
      </c>
      <c r="H200" s="9">
        <v>1580160</v>
      </c>
      <c r="I200" s="6">
        <v>395040</v>
      </c>
      <c r="J200" s="6">
        <v>15000</v>
      </c>
      <c r="K200" s="3">
        <v>380040</v>
      </c>
      <c r="L200" s="3">
        <v>15835</v>
      </c>
    </row>
    <row r="201" spans="1:12" x14ac:dyDescent="0.25">
      <c r="A201" t="s">
        <v>199</v>
      </c>
      <c r="B201" s="13" t="s">
        <v>285</v>
      </c>
      <c r="C201" t="s">
        <v>297</v>
      </c>
      <c r="D201" s="3">
        <v>1782000</v>
      </c>
      <c r="E201" s="7">
        <v>178200</v>
      </c>
      <c r="F201" s="6">
        <v>15000</v>
      </c>
      <c r="G201" s="3">
        <v>1975200</v>
      </c>
      <c r="H201" s="9">
        <v>1580160</v>
      </c>
      <c r="I201" s="6">
        <v>395040</v>
      </c>
      <c r="J201" s="6">
        <v>15000</v>
      </c>
      <c r="K201" s="3">
        <v>380040</v>
      </c>
      <c r="L201" s="3">
        <v>15835</v>
      </c>
    </row>
    <row r="202" spans="1:12" x14ac:dyDescent="0.25">
      <c r="A202" t="s">
        <v>200</v>
      </c>
      <c r="B202" s="13" t="s">
        <v>285</v>
      </c>
      <c r="C202" t="s">
        <v>297</v>
      </c>
      <c r="D202" s="3">
        <v>1782000</v>
      </c>
      <c r="E202" s="7">
        <v>178200</v>
      </c>
      <c r="F202" s="6">
        <v>15000</v>
      </c>
      <c r="G202" s="3">
        <v>1975200</v>
      </c>
      <c r="H202" s="9">
        <v>1580160</v>
      </c>
      <c r="I202" s="6">
        <v>395040</v>
      </c>
      <c r="J202" s="6">
        <v>15000</v>
      </c>
      <c r="K202" s="3">
        <v>380040</v>
      </c>
      <c r="L202" s="3">
        <v>15835</v>
      </c>
    </row>
    <row r="203" spans="1:12" x14ac:dyDescent="0.25">
      <c r="A203" t="s">
        <v>201</v>
      </c>
      <c r="B203" s="13" t="s">
        <v>285</v>
      </c>
      <c r="C203" t="s">
        <v>297</v>
      </c>
      <c r="D203" s="3">
        <v>1782000</v>
      </c>
      <c r="E203" s="7">
        <v>178200</v>
      </c>
      <c r="F203" s="6">
        <v>15000</v>
      </c>
      <c r="G203" s="3">
        <v>1975200</v>
      </c>
      <c r="H203" s="9">
        <v>1580160</v>
      </c>
      <c r="I203" s="6">
        <v>395040</v>
      </c>
      <c r="J203" s="6">
        <v>15000</v>
      </c>
      <c r="K203" s="3">
        <v>380040</v>
      </c>
      <c r="L203" s="3">
        <v>15835</v>
      </c>
    </row>
    <row r="204" spans="1:12" x14ac:dyDescent="0.25">
      <c r="A204" t="s">
        <v>202</v>
      </c>
      <c r="B204" s="13" t="s">
        <v>277</v>
      </c>
      <c r="C204" t="s">
        <v>297</v>
      </c>
      <c r="D204" s="3">
        <v>1861200</v>
      </c>
      <c r="E204" s="7">
        <v>186120</v>
      </c>
      <c r="F204" s="6">
        <v>15000</v>
      </c>
      <c r="G204" s="3">
        <v>2062320</v>
      </c>
      <c r="H204" s="9">
        <v>1649856</v>
      </c>
      <c r="I204" s="6">
        <v>412464</v>
      </c>
      <c r="J204" s="6">
        <v>15000</v>
      </c>
      <c r="K204" s="3">
        <v>397464</v>
      </c>
      <c r="L204" s="3">
        <v>16561</v>
      </c>
    </row>
    <row r="205" spans="1:12" x14ac:dyDescent="0.25">
      <c r="A205" t="s">
        <v>203</v>
      </c>
      <c r="B205" s="13" t="s">
        <v>292</v>
      </c>
      <c r="C205" t="s">
        <v>297</v>
      </c>
      <c r="D205" s="3">
        <v>1773600</v>
      </c>
      <c r="E205" s="7">
        <v>177360</v>
      </c>
      <c r="F205" s="6">
        <v>15000</v>
      </c>
      <c r="G205" s="3">
        <v>1965960</v>
      </c>
      <c r="H205" s="9">
        <v>1572768</v>
      </c>
      <c r="I205" s="6">
        <v>393192</v>
      </c>
      <c r="J205" s="6">
        <v>15000</v>
      </c>
      <c r="K205" s="3">
        <v>378192</v>
      </c>
      <c r="L205" s="3">
        <v>15758</v>
      </c>
    </row>
    <row r="206" spans="1:12" x14ac:dyDescent="0.25">
      <c r="A206" t="s">
        <v>204</v>
      </c>
      <c r="B206" s="13" t="s">
        <v>288</v>
      </c>
      <c r="C206" t="s">
        <v>297</v>
      </c>
      <c r="D206" s="3">
        <v>1731600</v>
      </c>
      <c r="E206" s="7">
        <v>173160</v>
      </c>
      <c r="F206" s="6">
        <v>15000</v>
      </c>
      <c r="G206" s="3">
        <v>1919760</v>
      </c>
      <c r="H206" s="9">
        <v>1535808</v>
      </c>
      <c r="I206" s="6">
        <v>383952</v>
      </c>
      <c r="J206" s="6">
        <v>15000</v>
      </c>
      <c r="K206" s="3">
        <v>368952</v>
      </c>
      <c r="L206" s="3">
        <v>15373</v>
      </c>
    </row>
    <row r="207" spans="1:12" x14ac:dyDescent="0.25">
      <c r="A207" t="s">
        <v>205</v>
      </c>
      <c r="B207" s="13" t="s">
        <v>280</v>
      </c>
      <c r="C207" t="s">
        <v>297</v>
      </c>
      <c r="D207" s="3">
        <v>1886000</v>
      </c>
      <c r="E207" s="7">
        <v>188600</v>
      </c>
      <c r="F207" s="6">
        <v>15000</v>
      </c>
      <c r="G207" s="3">
        <v>2089600</v>
      </c>
      <c r="H207" s="9">
        <v>1671680</v>
      </c>
      <c r="I207" s="6">
        <v>417920</v>
      </c>
      <c r="J207" s="6">
        <v>15000</v>
      </c>
      <c r="K207" s="3">
        <v>402920</v>
      </c>
      <c r="L207" s="3">
        <v>16788.330000000002</v>
      </c>
    </row>
    <row r="208" spans="1:12" x14ac:dyDescent="0.25">
      <c r="A208" t="s">
        <v>206</v>
      </c>
      <c r="B208" s="13" t="s">
        <v>288</v>
      </c>
      <c r="C208" t="s">
        <v>297</v>
      </c>
      <c r="D208" s="3">
        <v>1731600</v>
      </c>
      <c r="E208" s="7">
        <v>173160</v>
      </c>
      <c r="F208" s="6">
        <v>15000</v>
      </c>
      <c r="G208" s="3">
        <v>1919760</v>
      </c>
      <c r="H208" s="9">
        <v>1535808</v>
      </c>
      <c r="I208" s="6">
        <v>383952</v>
      </c>
      <c r="J208" s="6">
        <v>15000</v>
      </c>
      <c r="K208" s="3">
        <v>368952</v>
      </c>
      <c r="L208" s="3">
        <v>15373</v>
      </c>
    </row>
    <row r="209" spans="1:12" x14ac:dyDescent="0.25">
      <c r="A209" t="s">
        <v>207</v>
      </c>
      <c r="B209" s="13" t="s">
        <v>288</v>
      </c>
      <c r="C209" t="s">
        <v>297</v>
      </c>
      <c r="D209" s="3">
        <v>1731600</v>
      </c>
      <c r="E209" s="7">
        <v>173160</v>
      </c>
      <c r="F209" s="6">
        <v>15000</v>
      </c>
      <c r="G209" s="3">
        <v>1919760</v>
      </c>
      <c r="H209" s="9">
        <v>1535808</v>
      </c>
      <c r="I209" s="6">
        <v>383952</v>
      </c>
      <c r="J209" s="6">
        <v>15000</v>
      </c>
      <c r="K209" s="3">
        <v>368952</v>
      </c>
      <c r="L209" s="3">
        <v>15373</v>
      </c>
    </row>
    <row r="210" spans="1:12" x14ac:dyDescent="0.25">
      <c r="A210" t="s">
        <v>208</v>
      </c>
      <c r="B210" s="13" t="s">
        <v>293</v>
      </c>
      <c r="C210" t="s">
        <v>297</v>
      </c>
      <c r="D210" s="3">
        <v>1960500</v>
      </c>
      <c r="E210" s="7">
        <v>196050</v>
      </c>
      <c r="F210" s="6">
        <v>15000</v>
      </c>
      <c r="G210" s="3">
        <v>2171550</v>
      </c>
      <c r="H210" s="9">
        <v>1737240</v>
      </c>
      <c r="I210" s="6">
        <v>434310</v>
      </c>
      <c r="J210" s="6">
        <v>15000</v>
      </c>
      <c r="K210" s="3">
        <v>419310</v>
      </c>
      <c r="L210" s="3">
        <v>17471.25</v>
      </c>
    </row>
    <row r="211" spans="1:12" x14ac:dyDescent="0.25">
      <c r="A211" t="s">
        <v>209</v>
      </c>
      <c r="B211" s="13" t="s">
        <v>288</v>
      </c>
      <c r="C211" t="s">
        <v>297</v>
      </c>
      <c r="D211" s="3">
        <v>1773600</v>
      </c>
      <c r="E211" s="7">
        <v>177360</v>
      </c>
      <c r="F211" s="6">
        <v>15000</v>
      </c>
      <c r="G211" s="3">
        <v>1965960</v>
      </c>
      <c r="H211" s="9">
        <v>1572768</v>
      </c>
      <c r="I211" s="6">
        <v>393192</v>
      </c>
      <c r="J211" s="6">
        <v>15000</v>
      </c>
      <c r="K211" s="3">
        <v>378192</v>
      </c>
      <c r="L211" s="3">
        <v>15758</v>
      </c>
    </row>
    <row r="212" spans="1:12" x14ac:dyDescent="0.25">
      <c r="A212" t="s">
        <v>210</v>
      </c>
      <c r="B212" s="13" t="s">
        <v>288</v>
      </c>
      <c r="C212" t="s">
        <v>297</v>
      </c>
      <c r="D212" s="3">
        <v>1773600</v>
      </c>
      <c r="E212" s="7">
        <v>177360</v>
      </c>
      <c r="F212" s="6">
        <v>15000</v>
      </c>
      <c r="G212" s="3">
        <v>1965960</v>
      </c>
      <c r="H212" s="9">
        <v>1572768</v>
      </c>
      <c r="I212" s="6">
        <v>393192</v>
      </c>
      <c r="J212" s="6">
        <v>15000</v>
      </c>
      <c r="K212" s="3">
        <v>378192</v>
      </c>
      <c r="L212" s="3">
        <v>15758</v>
      </c>
    </row>
    <row r="213" spans="1:12" x14ac:dyDescent="0.25">
      <c r="A213" t="s">
        <v>211</v>
      </c>
      <c r="B213" s="13" t="s">
        <v>288</v>
      </c>
      <c r="C213" t="s">
        <v>297</v>
      </c>
      <c r="D213" s="3">
        <v>1773600</v>
      </c>
      <c r="E213" s="7">
        <v>177360</v>
      </c>
      <c r="F213" s="6">
        <v>15000</v>
      </c>
      <c r="G213" s="3">
        <v>1965960</v>
      </c>
      <c r="H213" s="9">
        <v>1572768</v>
      </c>
      <c r="I213" s="6">
        <v>393192</v>
      </c>
      <c r="J213" s="6">
        <v>15000</v>
      </c>
      <c r="K213" s="3">
        <v>378192</v>
      </c>
      <c r="L213" s="3">
        <v>15758</v>
      </c>
    </row>
    <row r="214" spans="1:12" x14ac:dyDescent="0.25">
      <c r="A214" t="s">
        <v>212</v>
      </c>
      <c r="B214" s="13" t="s">
        <v>294</v>
      </c>
      <c r="C214" t="s">
        <v>297</v>
      </c>
      <c r="D214" s="3">
        <v>1872400</v>
      </c>
      <c r="E214" s="7">
        <v>187240</v>
      </c>
      <c r="F214" s="6">
        <v>15000</v>
      </c>
      <c r="G214" s="3">
        <v>2074640</v>
      </c>
      <c r="H214" s="9">
        <v>1659712</v>
      </c>
      <c r="I214" s="6">
        <v>414928</v>
      </c>
      <c r="J214" s="6">
        <v>15000</v>
      </c>
      <c r="K214" s="3">
        <v>399928</v>
      </c>
      <c r="L214" s="3">
        <v>16663.669999999998</v>
      </c>
    </row>
    <row r="215" spans="1:12" x14ac:dyDescent="0.25">
      <c r="A215" t="s">
        <v>213</v>
      </c>
      <c r="B215" s="13" t="s">
        <v>288</v>
      </c>
      <c r="C215" t="s">
        <v>297</v>
      </c>
      <c r="D215" s="3">
        <v>1773600</v>
      </c>
      <c r="E215" s="7">
        <v>177360</v>
      </c>
      <c r="F215" s="6">
        <v>15000</v>
      </c>
      <c r="G215" s="3">
        <v>1965960</v>
      </c>
      <c r="H215" s="9">
        <v>1572768</v>
      </c>
      <c r="I215" s="6">
        <v>393192</v>
      </c>
      <c r="J215" s="6">
        <v>15000</v>
      </c>
      <c r="K215" s="3">
        <v>378192</v>
      </c>
      <c r="L215" s="3">
        <v>15758</v>
      </c>
    </row>
    <row r="216" spans="1:12" x14ac:dyDescent="0.25">
      <c r="A216" t="s">
        <v>214</v>
      </c>
      <c r="B216" s="13" t="s">
        <v>288</v>
      </c>
      <c r="C216" t="s">
        <v>297</v>
      </c>
      <c r="D216" s="3">
        <v>1773600</v>
      </c>
      <c r="E216" s="7">
        <v>177360</v>
      </c>
      <c r="F216" s="6">
        <v>15000</v>
      </c>
      <c r="G216" s="3">
        <v>1965960</v>
      </c>
      <c r="H216" s="9">
        <v>1572768</v>
      </c>
      <c r="I216" s="6">
        <v>393192</v>
      </c>
      <c r="J216" s="6">
        <v>15000</v>
      </c>
      <c r="K216" s="3">
        <v>378192</v>
      </c>
      <c r="L216" s="3">
        <v>15758</v>
      </c>
    </row>
  </sheetData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h i y I V C r z N / K l A A A A 9 g A A A B I A H A B D b 2 5 m a W c v U G F j a 2 F n Z S 5 4 b W w g o h g A K K A U A A A A A A A A A A A A A A A A A A A A A A A A A A A A h Y + x D o I w F E V / h X S n L c X B k E c Z X B w k I T E x r g 1 U b I S H o c X y b w 5 + k r 8 g R l E 3 x 3 v u G e 6 9 X 2 + Q j W 0 T X H R v T Y c p i S g n g c a y q w z W K R n c I V y S T E K h y p O q d T D J a J P R V i k 5 O n d O G P P e U x / T r q + Z 4 D x i + 3 y z L Y + 6 V e Q j m / 9 y a N A 6 h a U m E n a v M V L Q i M d 0 I Q T l w G Y I u c G v I K a 9 z / Y H w m p o 3 N B r q T E s 1 s D m C O z 9 Q T 4 A U E s D B B Q A A g A I A I Y s i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G L I h U K I p H u A 4 A A A A R A A A A E w A c A E Z v c m 1 1 b G F z L 1 N l Y 3 R p b 2 4 x L m 0 g o h g A K K A U A A A A A A A A A A A A A A A A A A A A A A A A A A A A K 0 5 N L s n M z 1 M I h t C G 1 g B Q S w E C L Q A U A A I A C A C G L I h U K v M 3 8 q U A A A D 2 A A A A E g A A A A A A A A A A A A A A A A A A A A A A Q 2 9 u Z m l n L 1 B h Y 2 t h Z 2 U u e G 1 s U E s B A i 0 A F A A C A A g A h i y I V A / K 6 a u k A A A A 6 Q A A A B M A A A A A A A A A A A A A A A A A 8 Q A A A F t D b 2 5 0 Z W 5 0 X 1 R 5 c G V z X S 5 4 b W x Q S w E C L Q A U A A I A C A C G L I h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v H N R X o L z 0 O R O b m 9 + P x 3 u g A A A A A C A A A A A A A Q Z g A A A A E A A C A A A A D v R Q 8 K 9 i A H 2 Q W k l u G h Y j D L 3 r B t r D A + F b d T q R s p Z f 4 v s w A A A A A O g A A A A A I A A C A A A A D u D y Q Z h 0 3 J Z 6 D E x 0 u g E S y / j Y h l X E W g o 4 S x 5 d r B 7 R G 0 S F A A A A D T L 9 3 J u o R J E g Z p J o A F u l r 2 F / 1 B f E 4 O R J K P k n + 3 F 5 X 6 3 r M l z q 1 Y 9 U F 7 q I a z 4 K + r C H K o X a 0 i Z E z U F p X C l S T a B c y 2 T L 8 S 7 x U u D 3 r / V l Z D 3 F x e 3 E A A A A A 9 L N a Y m Q M p 0 H s / E L G k J H m x N 0 o w Z Y w N A w 1 U H 3 Q 2 I d + K i u X l y j E v 2 Q 3 G l Z d W O Y r m x X J Z w q l o 2 M T 8 8 Y h e J 3 8 U S 0 e s < / D a t a M a s h u p > 
</file>

<file path=customXml/itemProps1.xml><?xml version="1.0" encoding="utf-8"?>
<ds:datastoreItem xmlns:ds="http://schemas.openxmlformats.org/officeDocument/2006/customXml" ds:itemID="{F7B18FA1-302F-4BBA-8A2C-ACC14C5A80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35</vt:i4>
      </vt:variant>
    </vt:vector>
  </HeadingPairs>
  <TitlesOfParts>
    <vt:vector size="51" baseType="lpstr">
      <vt:lpstr>TABLE</vt:lpstr>
      <vt:lpstr>COMPUTATION</vt:lpstr>
      <vt:lpstr>PRICELIST</vt:lpstr>
      <vt:lpstr>PAGIBIG STD</vt:lpstr>
      <vt:lpstr>PAGIBIG MA STD</vt:lpstr>
      <vt:lpstr>PAGIBIG LOTONLY</vt:lpstr>
      <vt:lpstr>PAGIBIG MA LOT</vt:lpstr>
      <vt:lpstr>BLOCK</vt:lpstr>
      <vt:lpstr>BANK STD</vt:lpstr>
      <vt:lpstr>BANK MA STD</vt:lpstr>
      <vt:lpstr>BANK BARE</vt:lpstr>
      <vt:lpstr>BANK MA BARE</vt:lpstr>
      <vt:lpstr>BANKLOTONLY</vt:lpstr>
      <vt:lpstr>BANK LOT ONLY MA</vt:lpstr>
      <vt:lpstr>PAGIBIG BARE</vt:lpstr>
      <vt:lpstr>PAGIBIG MA BARE</vt:lpstr>
      <vt:lpstr>BLOC_8_B</vt:lpstr>
      <vt:lpstr>BLOCK_1_A</vt:lpstr>
      <vt:lpstr>BLOCK_10_A</vt:lpstr>
      <vt:lpstr>BLOCK_11_C</vt:lpstr>
      <vt:lpstr>BLOCK_11_D</vt:lpstr>
      <vt:lpstr>BLOCK_12_C</vt:lpstr>
      <vt:lpstr>BLOCK_12_D</vt:lpstr>
      <vt:lpstr>BLOCK_13_A</vt:lpstr>
      <vt:lpstr>BLOCK_13_C</vt:lpstr>
      <vt:lpstr>BLOCK_13_D</vt:lpstr>
      <vt:lpstr>BLOCK_14_A</vt:lpstr>
      <vt:lpstr>BLOCK_14_C</vt:lpstr>
      <vt:lpstr>BLOCK_14_D</vt:lpstr>
      <vt:lpstr>BLOCK_15_A</vt:lpstr>
      <vt:lpstr>BLOCK_16_C</vt:lpstr>
      <vt:lpstr>BLOCK_16_D</vt:lpstr>
      <vt:lpstr>BLOCK_17_C</vt:lpstr>
      <vt:lpstr>BLOCK_17_D</vt:lpstr>
      <vt:lpstr>BLOCK_18_C</vt:lpstr>
      <vt:lpstr>BLOCK_18_D</vt:lpstr>
      <vt:lpstr>BLOCK_19_C</vt:lpstr>
      <vt:lpstr>BLOCK_19_D</vt:lpstr>
      <vt:lpstr>BLOCK_20_C</vt:lpstr>
      <vt:lpstr>BLOCK_20_D</vt:lpstr>
      <vt:lpstr>BLOCK_21_C</vt:lpstr>
      <vt:lpstr>BLOCK_21_D</vt:lpstr>
      <vt:lpstr>BLOCK_3_B</vt:lpstr>
      <vt:lpstr>BLOCK_5_B</vt:lpstr>
      <vt:lpstr>BLOCK_6_B</vt:lpstr>
      <vt:lpstr>BLOCK_8_B</vt:lpstr>
      <vt:lpstr>BLOCK_9_B</vt:lpstr>
      <vt:lpstr>CHIARA</vt:lpstr>
      <vt:lpstr>LOT_ONLY</vt:lpstr>
      <vt:lpstr>SIENA</vt:lpstr>
      <vt:lpstr>SOFIA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ASEANA MARKETING</dc:creator>
  <cp:lastModifiedBy>ASEANA MARKETING</cp:lastModifiedBy>
  <dcterms:created xsi:type="dcterms:W3CDTF">2022-04-06T14:46:12Z</dcterms:created>
  <dcterms:modified xsi:type="dcterms:W3CDTF">2022-06-23T12:46:36Z</dcterms:modified>
</cp:coreProperties>
</file>